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vidge\Documents\Data Viz\RSP\FDA Devices\"/>
    </mc:Choice>
  </mc:AlternateContent>
  <workbookProtection workbookAlgorithmName="SHA-512" workbookHashValue="uQXHk08qDKHHtAzBcnk9AvQjtOOTGKHC3Yd0s/E6tqSe/MsaMWqsSdEL+bMs2E8SLHAOFNuMSLFv0KtwzarM9g==" workbookSaltValue="R5E/Xv7BgWL1ECdzbbbXPg==" workbookSpinCount="100000" lockStructure="1"/>
  <bookViews>
    <workbookView minimized="1" xWindow="0" yWindow="0" windowWidth="28800" windowHeight="11835"/>
  </bookViews>
  <sheets>
    <sheet name="D1" sheetId="1" r:id="rId1"/>
    <sheet name="Original Dat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0" i="3" l="1"/>
  <c r="S200" i="3"/>
  <c r="R200" i="3"/>
  <c r="W200" i="3" s="1"/>
  <c r="Q200" i="3"/>
  <c r="P200" i="3"/>
  <c r="O200" i="3"/>
  <c r="N200" i="3"/>
  <c r="M200" i="3"/>
  <c r="L200" i="3"/>
  <c r="K200" i="3"/>
  <c r="V200" i="3" s="1"/>
  <c r="J200" i="3"/>
  <c r="I200" i="3"/>
  <c r="H200" i="3"/>
  <c r="T185" i="3"/>
  <c r="S185" i="3"/>
  <c r="R185" i="3"/>
  <c r="W185" i="3" s="1"/>
  <c r="X185" i="3" s="1"/>
  <c r="Q185" i="3"/>
  <c r="P185" i="3"/>
  <c r="O185" i="3"/>
  <c r="N185" i="3"/>
  <c r="M185" i="3"/>
  <c r="L185" i="3"/>
  <c r="K185" i="3"/>
  <c r="V185" i="3" s="1"/>
  <c r="J185" i="3"/>
  <c r="I185" i="3"/>
  <c r="H185" i="3"/>
  <c r="T171" i="3"/>
  <c r="S171" i="3"/>
  <c r="R171" i="3"/>
  <c r="R118" i="3" s="1"/>
  <c r="Q171" i="3"/>
  <c r="P171" i="3"/>
  <c r="O171" i="3"/>
  <c r="N171" i="3"/>
  <c r="N118" i="3" s="1"/>
  <c r="M171" i="3"/>
  <c r="L171" i="3"/>
  <c r="K171" i="3"/>
  <c r="V171" i="3" s="1"/>
  <c r="J171" i="3"/>
  <c r="J118" i="3" s="1"/>
  <c r="I171" i="3"/>
  <c r="H171" i="3"/>
  <c r="Q137" i="3"/>
  <c r="M137" i="3"/>
  <c r="Q136" i="3"/>
  <c r="P136" i="3"/>
  <c r="M136" i="3"/>
  <c r="S135" i="3"/>
  <c r="Q135" i="3"/>
  <c r="P135" i="3"/>
  <c r="O135" i="3"/>
  <c r="M135" i="3"/>
  <c r="S129" i="3"/>
  <c r="R129" i="3"/>
  <c r="Q129" i="3"/>
  <c r="P129" i="3"/>
  <c r="P137" i="3" s="1"/>
  <c r="O129" i="3"/>
  <c r="N129" i="3"/>
  <c r="M129" i="3"/>
  <c r="S137" i="3" s="1"/>
  <c r="S128" i="3"/>
  <c r="S136" i="3" s="1"/>
  <c r="R128" i="3"/>
  <c r="Q128" i="3"/>
  <c r="P128" i="3"/>
  <c r="O128" i="3"/>
  <c r="O136" i="3" s="1"/>
  <c r="N128" i="3"/>
  <c r="M128" i="3"/>
  <c r="R136" i="3" s="1"/>
  <c r="S127" i="3"/>
  <c r="R127" i="3"/>
  <c r="R135" i="3" s="1"/>
  <c r="Q127" i="3"/>
  <c r="P127" i="3"/>
  <c r="O127" i="3"/>
  <c r="N127" i="3"/>
  <c r="N135" i="3" s="1"/>
  <c r="M127" i="3"/>
  <c r="S119" i="3"/>
  <c r="R119" i="3"/>
  <c r="O119" i="3"/>
  <c r="N119" i="3"/>
  <c r="K119" i="3"/>
  <c r="J119" i="3"/>
  <c r="T118" i="3"/>
  <c r="S118" i="3"/>
  <c r="P118" i="3"/>
  <c r="O118" i="3"/>
  <c r="L118" i="3"/>
  <c r="K118" i="3"/>
  <c r="H118" i="3"/>
  <c r="T114" i="3"/>
  <c r="T122" i="3" s="1"/>
  <c r="S114" i="3"/>
  <c r="O114" i="3"/>
  <c r="K114" i="3"/>
  <c r="J114" i="3"/>
  <c r="S102" i="3"/>
  <c r="R102" i="3"/>
  <c r="Q102" i="3"/>
  <c r="P102" i="3"/>
  <c r="O102" i="3"/>
  <c r="N102" i="3"/>
  <c r="M102" i="3"/>
  <c r="L102" i="3"/>
  <c r="K102" i="3"/>
  <c r="I102" i="3"/>
  <c r="H102" i="3"/>
  <c r="G102" i="3"/>
  <c r="S100" i="3"/>
  <c r="R100" i="3"/>
  <c r="Q100" i="3"/>
  <c r="P100" i="3"/>
  <c r="O100" i="3"/>
  <c r="N100" i="3"/>
  <c r="M100" i="3"/>
  <c r="L100" i="3"/>
  <c r="K100" i="3"/>
  <c r="I100" i="3"/>
  <c r="H100" i="3"/>
  <c r="G100" i="3"/>
  <c r="S97" i="3"/>
  <c r="R97" i="3"/>
  <c r="Q97" i="3"/>
  <c r="P97" i="3"/>
  <c r="O97" i="3"/>
  <c r="N97" i="3"/>
  <c r="M97" i="3"/>
  <c r="L97" i="3"/>
  <c r="K97" i="3"/>
  <c r="I97" i="3"/>
  <c r="H97" i="3"/>
  <c r="G97" i="3"/>
  <c r="S95" i="3"/>
  <c r="R95" i="3"/>
  <c r="Q95" i="3"/>
  <c r="P95" i="3"/>
  <c r="O95" i="3"/>
  <c r="N95" i="3"/>
  <c r="M95" i="3"/>
  <c r="L95" i="3"/>
  <c r="K95" i="3"/>
  <c r="I95" i="3"/>
  <c r="H95" i="3"/>
  <c r="G95" i="3"/>
  <c r="S94" i="3"/>
  <c r="R94" i="3"/>
  <c r="Q94" i="3"/>
  <c r="P94" i="3"/>
  <c r="O94" i="3"/>
  <c r="N94" i="3"/>
  <c r="M94" i="3"/>
  <c r="L94" i="3"/>
  <c r="K94" i="3"/>
  <c r="I94" i="3"/>
  <c r="H94" i="3"/>
  <c r="G94" i="3"/>
  <c r="S93" i="3"/>
  <c r="R93" i="3"/>
  <c r="Q93" i="3"/>
  <c r="P93" i="3"/>
  <c r="O93" i="3"/>
  <c r="N93" i="3"/>
  <c r="M93" i="3"/>
  <c r="L93" i="3"/>
  <c r="K93" i="3"/>
  <c r="I93" i="3"/>
  <c r="H93" i="3"/>
  <c r="G93" i="3"/>
  <c r="S92" i="3"/>
  <c r="R92" i="3"/>
  <c r="R114" i="3" s="1"/>
  <c r="Q92" i="3"/>
  <c r="Q114" i="3" s="1"/>
  <c r="P92" i="3"/>
  <c r="P114" i="3" s="1"/>
  <c r="O92" i="3"/>
  <c r="N92" i="3"/>
  <c r="N114" i="3" s="1"/>
  <c r="M92" i="3"/>
  <c r="M114" i="3" s="1"/>
  <c r="L92" i="3"/>
  <c r="L114" i="3" s="1"/>
  <c r="K92" i="3"/>
  <c r="I92" i="3"/>
  <c r="I114" i="3" s="1"/>
  <c r="I122" i="3" s="1"/>
  <c r="H92" i="3"/>
  <c r="H114" i="3" s="1"/>
  <c r="H122" i="3" s="1"/>
  <c r="G92" i="3"/>
  <c r="G114" i="3" s="1"/>
  <c r="W86" i="3"/>
  <c r="K86" i="3"/>
  <c r="V86" i="3" s="1"/>
  <c r="P72" i="3"/>
  <c r="O72" i="3"/>
  <c r="P126" i="3" s="1"/>
  <c r="N72" i="3"/>
  <c r="O126" i="3" s="1"/>
  <c r="M72" i="3"/>
  <c r="L72" i="3"/>
  <c r="T45" i="3"/>
  <c r="S45" i="3"/>
  <c r="R45" i="3"/>
  <c r="Q45" i="3"/>
  <c r="X43" i="3"/>
  <c r="N130" i="3" l="1"/>
  <c r="N138" i="3" s="1"/>
  <c r="M122" i="3"/>
  <c r="R130" i="3"/>
  <c r="Q122" i="3"/>
  <c r="S126" i="3"/>
  <c r="R126" i="3"/>
  <c r="R134" i="3" s="1"/>
  <c r="Q126" i="3"/>
  <c r="N126" i="3"/>
  <c r="M126" i="3"/>
  <c r="M134" i="3" s="1"/>
  <c r="O130" i="3"/>
  <c r="O138" i="3" s="1"/>
  <c r="N122" i="3"/>
  <c r="S130" i="3"/>
  <c r="S138" i="3" s="1"/>
  <c r="R122" i="3"/>
  <c r="K122" i="3"/>
  <c r="V114" i="3"/>
  <c r="J122" i="3"/>
  <c r="O134" i="3"/>
  <c r="X86" i="3"/>
  <c r="P130" i="3"/>
  <c r="O122" i="3"/>
  <c r="P134" i="3"/>
  <c r="L122" i="3"/>
  <c r="M130" i="3"/>
  <c r="M138" i="3" s="1"/>
  <c r="P122" i="3"/>
  <c r="W114" i="3"/>
  <c r="X114" i="3" s="1"/>
  <c r="Q130" i="3"/>
  <c r="Q138" i="3" s="1"/>
  <c r="S122" i="3"/>
  <c r="X200" i="3"/>
  <c r="W171" i="3"/>
  <c r="X171" i="3" s="1"/>
  <c r="N137" i="3"/>
  <c r="R137" i="3"/>
  <c r="I118" i="3"/>
  <c r="M118" i="3"/>
  <c r="Q118" i="3"/>
  <c r="H119" i="3"/>
  <c r="L119" i="3"/>
  <c r="P119" i="3"/>
  <c r="T119" i="3"/>
  <c r="N136" i="3"/>
  <c r="O137" i="3"/>
  <c r="I119" i="3"/>
  <c r="M119" i="3"/>
  <c r="Q119" i="3"/>
  <c r="S134" i="3" l="1"/>
  <c r="N134" i="3"/>
  <c r="P138" i="3"/>
  <c r="Q134" i="3"/>
  <c r="R138" i="3"/>
</calcChain>
</file>

<file path=xl/sharedStrings.xml><?xml version="1.0" encoding="utf-8"?>
<sst xmlns="http://schemas.openxmlformats.org/spreadsheetml/2006/main" count="268" uniqueCount="137">
  <si>
    <t>Submissions of PMAs, PMRs, and Panel-Track PMA Supplements</t>
  </si>
  <si>
    <t>Devices and Radiological Health Program Real Spending</t>
  </si>
  <si>
    <t>Kessler (2006, slide 4)</t>
  </si>
  <si>
    <t>Merged_FY 2014-1998 Actual Budgets_Devices and Radiological Health.pdf p.</t>
  </si>
  <si>
    <t>Merged_FY 2014-1998 Actual Budgets_Devices and Radiological Health.pdf p. 18</t>
  </si>
  <si>
    <t>FDA FY 2017 CJ (2-9-16).pdf p.</t>
  </si>
  <si>
    <t>FY 1999</t>
  </si>
  <si>
    <t>FY 2000</t>
  </si>
  <si>
    <t>FY 2001</t>
  </si>
  <si>
    <t>FY 2002</t>
  </si>
  <si>
    <t>FY 2003</t>
  </si>
  <si>
    <t>FY 2004</t>
  </si>
  <si>
    <t>FY 2005</t>
  </si>
  <si>
    <t>FY 2006 Actual</t>
  </si>
  <si>
    <t>FY 2007 Actual</t>
  </si>
  <si>
    <t>FY 2008 Actual</t>
  </si>
  <si>
    <t>FY 2009 Actual</t>
  </si>
  <si>
    <t>FY 2010 Actual</t>
  </si>
  <si>
    <t>FY 2011 Actual</t>
  </si>
  <si>
    <t>FY 2012 Actual</t>
  </si>
  <si>
    <t>FY 2013 Actual</t>
  </si>
  <si>
    <t>FY 2014 Actual</t>
  </si>
  <si>
    <t>FY 2015 Actual</t>
  </si>
  <si>
    <t>06-10Avg</t>
  </si>
  <si>
    <t>11-15Avg</t>
  </si>
  <si>
    <t>AnnualizedChange</t>
  </si>
  <si>
    <t>Original PMAs and Panel-Track Supplements (without Advisory Committee input)</t>
  </si>
  <si>
    <t>Workload</t>
  </si>
  <si>
    <t>Total Decisions</t>
  </si>
  <si>
    <t>Approved</t>
  </si>
  <si>
    <t>Original PMAs and Panel-Track Supplements (with Advisory Committee input)</t>
  </si>
  <si>
    <t>Modular PMAs</t>
  </si>
  <si>
    <t>Actions</t>
  </si>
  <si>
    <t>180-day PMA Supplements</t>
  </si>
  <si>
    <t>Real Time PMA Supplements</t>
  </si>
  <si>
    <t>510(k) Premarket Notifications</t>
  </si>
  <si>
    <t>Total Decisions (SE &amp; NSE)</t>
  </si>
  <si>
    <t>Cleared (SE)</t>
  </si>
  <si>
    <t>Humanitarian Device Exemptions (HDE)</t>
  </si>
  <si>
    <t>Investigational Device Exemptions (IDE)</t>
  </si>
  <si>
    <t>Investigational Device Exemption Supplements</t>
  </si>
  <si>
    <t>Closures</t>
  </si>
  <si>
    <t>Pre-Submissions</t>
  </si>
  <si>
    <t>Standards</t>
  </si>
  <si>
    <t>Total Standards Recognized for Application Review</t>
  </si>
  <si>
    <t>Medical Device Reports (MDRs)</t>
  </si>
  <si>
    <t>Reports Received</t>
  </si>
  <si>
    <t>176,000?</t>
  </si>
  <si>
    <t>588,161?</t>
  </si>
  <si>
    <t>Analysis Consults</t>
  </si>
  <si>
    <t>Original PMAs and Panel-Track Supplements Workload</t>
  </si>
  <si>
    <t>[PMAs, from "PMA Data.pdf"]</t>
  </si>
  <si>
    <t>Expedited PMA Received</t>
  </si>
  <si>
    <t>Expedited PMA Approved</t>
  </si>
  <si>
    <t>Expedited PMA – Performance</t>
  </si>
  <si>
    <t>PMAs Received (PDP and PMA)</t>
  </si>
  <si>
    <t>PMAs Approved (PDP and expedited)</t>
  </si>
  <si>
    <t>Original PMA performance</t>
  </si>
  <si>
    <t>PMA Supplement Panel Tracks Received</t>
  </si>
  <si>
    <t>PMA Supplement Panel Track Approved</t>
  </si>
  <si>
    <t>Panel Track PMA Supplement Performance</t>
  </si>
  <si>
    <t>Humanitarian Device Exemptions Received</t>
  </si>
  <si>
    <t>Humanitarian Device Exemptions Approved</t>
  </si>
  <si>
    <t>Average HDE FDA Review Time (FDA days approval)</t>
  </si>
  <si>
    <t>PMA Supplements Received</t>
  </si>
  <si>
    <t>PMA Supplements Approved</t>
  </si>
  <si>
    <t>510(k)s Received (Trad., Special, Abbrev., 3rd party)</t>
  </si>
  <si>
    <t>510(k)s Completed (All Decisions)</t>
  </si>
  <si>
    <t>510(k) performance</t>
  </si>
  <si>
    <t>Investigational Device Exemptions Received</t>
  </si>
  <si>
    <t>Investigational Device Exemptions Decisions</t>
  </si>
  <si>
    <t>% Acted on Within 30 Days</t>
  </si>
  <si>
    <t>IDE Supplements Received</t>
  </si>
  <si>
    <t>IDE Supplements (Approved/Total Decisions)</t>
  </si>
  <si>
    <t>PMAs Received (PDP and PMA) + PMA Supplement Panel Tracks Received</t>
  </si>
  <si>
    <t>Major Submissions Received</t>
  </si>
  <si>
    <t>Original PMAs</t>
  </si>
  <si>
    <t>PMA Supplements</t>
  </si>
  <si>
    <t>Original IDEs</t>
  </si>
  <si>
    <t>510(k)s</t>
  </si>
  <si>
    <t>Total</t>
  </si>
  <si>
    <t>Merged_FY 2014-1998 Actual Budgets_Devices and Radiological Health.pdf p. 89</t>
  </si>
  <si>
    <t>Merged_FY 2014-1998 Actual Budgets_Devices and Radiological Health.pdf p. 19</t>
  </si>
  <si>
    <t>Import Field Exams/Tests</t>
  </si>
  <si>
    <t>Import Laboratory Samples Analyzed</t>
  </si>
  <si>
    <t>Import Physical Exam Subtotal</t>
  </si>
  <si>
    <t>Import Line Decisions</t>
  </si>
  <si>
    <t>Percent of Import Lines Physically Examined</t>
  </si>
  <si>
    <t>FDA FYs 2000 to FY 2014 ActualsORIG.xls</t>
  </si>
  <si>
    <t>FDA FY 2017 CJ (2-9-16).pdf</t>
  </si>
  <si>
    <t>Devices and Radiological Health</t>
  </si>
  <si>
    <t>Budget Authority</t>
  </si>
  <si>
    <t>User Fees</t>
  </si>
  <si>
    <t>Center</t>
  </si>
  <si>
    <t>Medical Device (MDUFA)</t>
  </si>
  <si>
    <t>Mammography Quality Standards Act (MQSA)</t>
  </si>
  <si>
    <t>Field</t>
  </si>
  <si>
    <t>International Courier</t>
  </si>
  <si>
    <t xml:space="preserve"> ---</t>
  </si>
  <si>
    <t>[Total Budget, from "PMA Data.pdf"]</t>
  </si>
  <si>
    <t>CPI-AllItemsApril, from http://www.bls.gov/cpi/cpid1507.pdf p. 72</t>
  </si>
  <si>
    <t>Real Devices and Radiological Health Spending (2015 dollars)</t>
  </si>
  <si>
    <t>Activity and Spending (2006=100)</t>
  </si>
  <si>
    <t>501(k)s</t>
  </si>
  <si>
    <t>IDEs</t>
  </si>
  <si>
    <t>Import Physical Exams</t>
  </si>
  <si>
    <t>Three-year averages</t>
  </si>
  <si>
    <t>2007-09</t>
  </si>
  <si>
    <t>2008-10</t>
  </si>
  <si>
    <t>2009-11</t>
  </si>
  <si>
    <t>2010-12</t>
  </si>
  <si>
    <t>2011-13</t>
  </si>
  <si>
    <t>2012-14</t>
  </si>
  <si>
    <t>2013-15</t>
  </si>
  <si>
    <t>Three-year averages, 2007-09=100</t>
  </si>
  <si>
    <t>PMAs</t>
  </si>
  <si>
    <t>Original PMAs, PMRs, and Panel-Track PMA Supplements</t>
  </si>
  <si>
    <t>FY 2003 MDUFMA Performance Report</t>
  </si>
  <si>
    <t>FY 2004 MDUFMA Performance Report</t>
  </si>
  <si>
    <t>FY 2005 MDUFMA Performance Report</t>
  </si>
  <si>
    <t>FY 2006 MDUFMA Performance Report</t>
  </si>
  <si>
    <t>FY 2007 MDUFMA Performance Report</t>
  </si>
  <si>
    <t>FY 2008 MDUFMA Performance Report</t>
  </si>
  <si>
    <t>FY 2009 MDUFMA Performance Report</t>
  </si>
  <si>
    <t>FY 2010 MDUFMA Performance Report</t>
  </si>
  <si>
    <t>FY 2011 MDUFMA Performance Report</t>
  </si>
  <si>
    <t>FY 2012 MDUFMA Performance Report</t>
  </si>
  <si>
    <t>FY 2013 MDUFMA Performance Report *changed to include expedited</t>
  </si>
  <si>
    <t>FY 2014 MDUFMA Performance Report</t>
  </si>
  <si>
    <t>February 18, 2016 MDUFA III Performance Report</t>
  </si>
  <si>
    <t>Expedited PMAs</t>
  </si>
  <si>
    <t>all PMAs, my calculation</t>
  </si>
  <si>
    <t>510(k) Premarket Notifications Submitted</t>
  </si>
  <si>
    <t>FY 2013 MDUFMA Performance Report</t>
  </si>
  <si>
    <t>501(k)s, my calculation</t>
  </si>
  <si>
    <t>180-Day PMA Supplements Submitted</t>
  </si>
  <si>
    <t>180-Day PMA Supplements, my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</si>
</sst>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@*."/>
    <numFmt numFmtId="166" formatCode="#,###;\ \-#,###;\ \-\-\-"/>
  </numFmts>
  <fonts count="8"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i/>
      <sz val="11"/>
      <color theme="1"/>
      <name val="Liberation Sans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quotePrefix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1" fontId="1" fillId="0" borderId="0" xfId="0" applyNumberFormat="1" applyFont="1"/>
    <xf numFmtId="0" fontId="2" fillId="0" borderId="0" xfId="0" applyFont="1"/>
    <xf numFmtId="0" fontId="1" fillId="0" borderId="0" xfId="0" applyFont="1"/>
    <xf numFmtId="1" fontId="2" fillId="0" borderId="0" xfId="0" applyNumberFormat="1" applyFont="1"/>
    <xf numFmtId="9" fontId="0" fillId="0" borderId="0" xfId="0" applyNumberFormat="1"/>
    <xf numFmtId="9" fontId="0" fillId="0" borderId="0" xfId="0" applyNumberFormat="1" applyFont="1"/>
    <xf numFmtId="10" fontId="0" fillId="0" borderId="0" xfId="0" applyNumberFormat="1"/>
    <xf numFmtId="165" fontId="3" fillId="0" borderId="1" xfId="0" applyNumberFormat="1" applyFont="1" applyFill="1" applyBorder="1" applyAlignment="1" applyProtection="1">
      <alignment horizontal="left"/>
      <protection locked="0"/>
    </xf>
    <xf numFmtId="166" fontId="3" fillId="0" borderId="2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right"/>
    </xf>
    <xf numFmtId="166" fontId="3" fillId="0" borderId="2" xfId="0" applyNumberFormat="1" applyFont="1" applyFill="1" applyBorder="1" applyAlignment="1" applyProtection="1"/>
    <xf numFmtId="165" fontId="4" fillId="0" borderId="1" xfId="0" applyNumberFormat="1" applyFont="1" applyFill="1" applyBorder="1" applyAlignment="1" applyProtection="1">
      <alignment horizontal="left" indent="1"/>
      <protection locked="0"/>
    </xf>
    <xf numFmtId="166" fontId="4" fillId="0" borderId="2" xfId="0" applyNumberFormat="1" applyFont="1" applyFill="1" applyBorder="1" applyAlignment="1" applyProtection="1">
      <alignment horizontal="right"/>
    </xf>
    <xf numFmtId="166" fontId="4" fillId="2" borderId="2" xfId="0" applyNumberFormat="1" applyFont="1" applyFill="1" applyBorder="1" applyAlignment="1" applyProtection="1">
      <alignment horizontal="right"/>
    </xf>
    <xf numFmtId="166" fontId="4" fillId="0" borderId="2" xfId="0" applyNumberFormat="1" applyFont="1" applyFill="1" applyBorder="1" applyAlignment="1" applyProtection="1"/>
    <xf numFmtId="165" fontId="5" fillId="0" borderId="1" xfId="0" applyNumberFormat="1" applyFont="1" applyFill="1" applyBorder="1" applyAlignment="1" applyProtection="1">
      <alignment horizontal="left" indent="1"/>
      <protection locked="0"/>
    </xf>
    <xf numFmtId="166" fontId="5" fillId="0" borderId="2" xfId="0" applyNumberFormat="1" applyFont="1" applyFill="1" applyBorder="1" applyAlignment="1" applyProtection="1">
      <alignment horizontal="right"/>
    </xf>
    <xf numFmtId="166" fontId="5" fillId="2" borderId="2" xfId="0" applyNumberFormat="1" applyFont="1" applyFill="1" applyBorder="1" applyAlignment="1" applyProtection="1">
      <alignment horizontal="right"/>
    </xf>
    <xf numFmtId="166" fontId="5" fillId="0" borderId="2" xfId="0" applyNumberFormat="1" applyFont="1" applyFill="1" applyBorder="1" applyAlignment="1" applyProtection="1"/>
    <xf numFmtId="165" fontId="5" fillId="0" borderId="1" xfId="0" applyNumberFormat="1" applyFont="1" applyFill="1" applyBorder="1" applyAlignment="1" applyProtection="1">
      <alignment horizontal="left" indent="2"/>
      <protection locked="0"/>
    </xf>
    <xf numFmtId="166" fontId="5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horizontal="left" indent="3"/>
      <protection locked="0"/>
    </xf>
    <xf numFmtId="166" fontId="6" fillId="0" borderId="2" xfId="0" applyNumberFormat="1" applyFont="1" applyFill="1" applyBorder="1" applyAlignment="1" applyProtection="1">
      <alignment horizontal="right"/>
    </xf>
    <xf numFmtId="166" fontId="6" fillId="2" borderId="2" xfId="0" applyNumberFormat="1" applyFont="1" applyFill="1" applyBorder="1" applyAlignment="1" applyProtection="1">
      <alignment horizontal="right"/>
    </xf>
    <xf numFmtId="166" fontId="6" fillId="0" borderId="2" xfId="0" applyNumberFormat="1" applyFont="1" applyFill="1" applyBorder="1" applyAlignment="1" applyProtection="1"/>
    <xf numFmtId="166" fontId="6" fillId="0" borderId="1" xfId="0" applyNumberFormat="1" applyFont="1" applyFill="1" applyBorder="1" applyAlignment="1" applyProtection="1"/>
    <xf numFmtId="166" fontId="6" fillId="0" borderId="1" xfId="0" applyNumberFormat="1" applyFont="1" applyFill="1" applyBorder="1" applyAlignment="1" applyProtection="1">
      <alignment horizontal="right"/>
    </xf>
    <xf numFmtId="166" fontId="6" fillId="2" borderId="1" xfId="0" applyNumberFormat="1" applyFont="1" applyFill="1" applyBorder="1" applyAlignment="1" applyProtection="1">
      <alignment horizontal="right"/>
    </xf>
    <xf numFmtId="0" fontId="0" fillId="0" borderId="0" xfId="0" applyBorder="1"/>
    <xf numFmtId="165" fontId="6" fillId="0" borderId="0" xfId="0" applyNumberFormat="1" applyFont="1" applyFill="1" applyBorder="1" applyAlignment="1" applyProtection="1">
      <alignment horizontal="left" indent="3"/>
      <protection locked="0"/>
    </xf>
    <xf numFmtId="166" fontId="6" fillId="0" borderId="0" xfId="0" applyNumberFormat="1" applyFont="1" applyFill="1" applyBorder="1" applyAlignment="1" applyProtection="1">
      <alignment horizontal="right"/>
    </xf>
    <xf numFmtId="166" fontId="6" fillId="0" borderId="0" xfId="0" applyNumberFormat="1" applyFont="1" applyFill="1" applyBorder="1" applyAlignment="1" applyProtection="1"/>
    <xf numFmtId="166" fontId="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0" fontId="7" fillId="0" borderId="0" xfId="0" applyFont="1"/>
    <xf numFmtId="1" fontId="0" fillId="0" borderId="0" xfId="0" applyNumberFormat="1"/>
    <xf numFmtId="1" fontId="0" fillId="0" borderId="0" xfId="0" applyNumberFormat="1" applyFont="1"/>
    <xf numFmtId="49" fontId="0" fillId="0" borderId="0" xfId="0" applyNumberFormat="1"/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sqref="A1:K3"/>
    </sheetView>
  </sheetViews>
  <sheetFormatPr defaultRowHeight="15"/>
  <sheetData>
    <row r="1" spans="1:11"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</row>
    <row r="2" spans="1:11">
      <c r="A2" t="s">
        <v>0</v>
      </c>
      <c r="B2">
        <v>100</v>
      </c>
      <c r="C2">
        <v>67.241379310344826</v>
      </c>
      <c r="D2">
        <v>63.793103448275865</v>
      </c>
      <c r="E2">
        <v>77.58620689655173</v>
      </c>
      <c r="F2">
        <v>103.44827586206897</v>
      </c>
      <c r="G2">
        <v>89.65517241379311</v>
      </c>
      <c r="H2">
        <v>65.517241379310349</v>
      </c>
      <c r="I2">
        <v>77.58620689655173</v>
      </c>
      <c r="J2">
        <v>74.137931034482762</v>
      </c>
      <c r="K2">
        <v>124.13793103448276</v>
      </c>
    </row>
    <row r="3" spans="1:11">
      <c r="A3" t="s">
        <v>1</v>
      </c>
      <c r="B3">
        <v>100</v>
      </c>
      <c r="C3">
        <v>102.26984083809118</v>
      </c>
      <c r="D3">
        <v>101.24305485587257</v>
      </c>
      <c r="E3">
        <v>127.94012987143186</v>
      </c>
      <c r="F3">
        <v>134.07824248295231</v>
      </c>
      <c r="G3">
        <v>132.96588138338134</v>
      </c>
      <c r="H3">
        <v>134.24632395984298</v>
      </c>
      <c r="I3">
        <v>129.02808701223742</v>
      </c>
      <c r="J3">
        <v>139.16422148325694</v>
      </c>
      <c r="K3">
        <v>147.82601645268528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00"/>
  <sheetViews>
    <sheetView workbookViewId="0">
      <pane ySplit="2" topLeftCell="A3" activePane="bottomLeft" state="frozen"/>
      <selection pane="bottomLeft" activeCell="D7" sqref="D7"/>
    </sheetView>
  </sheetViews>
  <sheetFormatPr defaultRowHeight="15"/>
  <cols>
    <col min="1" max="2" width="7.28515625" customWidth="1"/>
    <col min="3" max="3" width="63.7109375" customWidth="1"/>
    <col min="4" max="14" width="8.85546875" customWidth="1"/>
    <col min="15" max="16" width="8.85546875" style="1" customWidth="1"/>
    <col min="17" max="20" width="8.85546875" customWidth="1"/>
    <col min="21" max="21" width="7.7109375" customWidth="1"/>
  </cols>
  <sheetData>
    <row r="1" spans="2:24">
      <c r="D1" t="s">
        <v>2</v>
      </c>
      <c r="E1" t="s">
        <v>2</v>
      </c>
      <c r="F1" t="s">
        <v>2</v>
      </c>
      <c r="G1" t="s">
        <v>2</v>
      </c>
      <c r="H1" t="s">
        <v>2</v>
      </c>
      <c r="I1" t="s">
        <v>2</v>
      </c>
      <c r="K1" t="s">
        <v>3</v>
      </c>
      <c r="L1" t="s">
        <v>3</v>
      </c>
      <c r="M1" t="s">
        <v>3</v>
      </c>
      <c r="N1" t="s">
        <v>3</v>
      </c>
      <c r="O1" t="s">
        <v>3</v>
      </c>
      <c r="P1" t="s">
        <v>3</v>
      </c>
      <c r="Q1" t="s">
        <v>3</v>
      </c>
      <c r="R1" t="s">
        <v>3</v>
      </c>
      <c r="S1" t="s">
        <v>4</v>
      </c>
      <c r="T1" t="s">
        <v>5</v>
      </c>
    </row>
    <row r="2" spans="2:24"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s="1" t="s">
        <v>17</v>
      </c>
      <c r="P2" s="1" t="s">
        <v>18</v>
      </c>
      <c r="Q2" t="s">
        <v>19</v>
      </c>
      <c r="R2" t="s">
        <v>20</v>
      </c>
      <c r="S2" t="s">
        <v>21</v>
      </c>
      <c r="T2" t="s">
        <v>22</v>
      </c>
      <c r="V2" s="2" t="s">
        <v>23</v>
      </c>
      <c r="W2" t="s">
        <v>24</v>
      </c>
      <c r="X2" t="s">
        <v>25</v>
      </c>
    </row>
    <row r="3" spans="2:24">
      <c r="B3" t="s">
        <v>26</v>
      </c>
    </row>
    <row r="4" spans="2:24">
      <c r="C4" t="s">
        <v>27</v>
      </c>
      <c r="Q4">
        <v>30</v>
      </c>
      <c r="R4">
        <v>31</v>
      </c>
      <c r="S4">
        <v>31</v>
      </c>
      <c r="T4">
        <v>65</v>
      </c>
    </row>
    <row r="5" spans="2:24">
      <c r="C5" t="s">
        <v>28</v>
      </c>
      <c r="Q5">
        <v>53</v>
      </c>
      <c r="R5">
        <v>34</v>
      </c>
      <c r="S5">
        <v>24</v>
      </c>
      <c r="T5">
        <v>50</v>
      </c>
    </row>
    <row r="6" spans="2:24">
      <c r="C6" t="s">
        <v>29</v>
      </c>
      <c r="Q6">
        <v>22</v>
      </c>
      <c r="R6">
        <v>22</v>
      </c>
      <c r="S6">
        <v>12</v>
      </c>
      <c r="T6">
        <v>32</v>
      </c>
    </row>
    <row r="7" spans="2:24">
      <c r="B7" t="s">
        <v>30</v>
      </c>
    </row>
    <row r="8" spans="2:24">
      <c r="C8" t="s">
        <v>27</v>
      </c>
      <c r="Q8">
        <v>3</v>
      </c>
      <c r="R8">
        <v>9</v>
      </c>
      <c r="S8">
        <v>10</v>
      </c>
      <c r="T8">
        <v>4</v>
      </c>
    </row>
    <row r="9" spans="2:24">
      <c r="C9" t="s">
        <v>28</v>
      </c>
      <c r="Q9">
        <v>7</v>
      </c>
      <c r="R9">
        <v>5</v>
      </c>
      <c r="S9">
        <v>12</v>
      </c>
      <c r="T9">
        <v>10</v>
      </c>
    </row>
    <row r="10" spans="2:24">
      <c r="C10" t="s">
        <v>29</v>
      </c>
      <c r="Q10">
        <v>4</v>
      </c>
      <c r="R10">
        <v>4</v>
      </c>
      <c r="S10">
        <v>9</v>
      </c>
      <c r="T10">
        <v>7</v>
      </c>
    </row>
    <row r="11" spans="2:24">
      <c r="B11" t="s">
        <v>31</v>
      </c>
    </row>
    <row r="12" spans="2:24">
      <c r="C12" t="s">
        <v>27</v>
      </c>
      <c r="Q12">
        <v>63</v>
      </c>
      <c r="R12">
        <v>58</v>
      </c>
      <c r="S12">
        <v>64</v>
      </c>
      <c r="T12">
        <v>102</v>
      </c>
    </row>
    <row r="13" spans="2:24">
      <c r="C13" t="s">
        <v>32</v>
      </c>
      <c r="Q13">
        <v>58</v>
      </c>
      <c r="R13">
        <v>60</v>
      </c>
      <c r="S13">
        <v>44</v>
      </c>
      <c r="T13">
        <v>84</v>
      </c>
    </row>
    <row r="14" spans="2:24">
      <c r="B14" t="s">
        <v>33</v>
      </c>
      <c r="V14" s="3"/>
      <c r="W14" s="3"/>
      <c r="X14" s="4"/>
    </row>
    <row r="15" spans="2:24">
      <c r="C15" t="s">
        <v>27</v>
      </c>
      <c r="Q15">
        <v>210</v>
      </c>
      <c r="R15">
        <v>181</v>
      </c>
      <c r="S15">
        <v>178</v>
      </c>
      <c r="T15">
        <v>201</v>
      </c>
      <c r="V15" s="3"/>
      <c r="W15" s="3"/>
      <c r="X15" s="4"/>
    </row>
    <row r="16" spans="2:24">
      <c r="C16" t="s">
        <v>28</v>
      </c>
      <c r="Q16">
        <v>124</v>
      </c>
      <c r="R16">
        <v>221</v>
      </c>
      <c r="S16">
        <v>161</v>
      </c>
      <c r="T16">
        <v>182</v>
      </c>
    </row>
    <row r="17" spans="2:24">
      <c r="C17" t="s">
        <v>29</v>
      </c>
      <c r="Q17">
        <v>102</v>
      </c>
      <c r="R17">
        <v>189</v>
      </c>
      <c r="S17">
        <v>129</v>
      </c>
      <c r="T17">
        <v>167</v>
      </c>
    </row>
    <row r="18" spans="2:24">
      <c r="B18" t="s">
        <v>34</v>
      </c>
      <c r="X18" s="5"/>
    </row>
    <row r="19" spans="2:24">
      <c r="C19" t="s">
        <v>27</v>
      </c>
      <c r="Q19">
        <v>305</v>
      </c>
      <c r="R19">
        <v>306</v>
      </c>
      <c r="S19">
        <v>336</v>
      </c>
      <c r="T19">
        <v>335</v>
      </c>
      <c r="X19" s="5"/>
    </row>
    <row r="20" spans="2:24">
      <c r="C20" t="s">
        <v>28</v>
      </c>
      <c r="Q20">
        <v>295</v>
      </c>
      <c r="R20">
        <v>306</v>
      </c>
      <c r="S20">
        <v>306</v>
      </c>
      <c r="T20">
        <v>324</v>
      </c>
    </row>
    <row r="21" spans="2:24">
      <c r="C21" t="s">
        <v>29</v>
      </c>
      <c r="Q21">
        <v>269</v>
      </c>
      <c r="R21">
        <v>266</v>
      </c>
      <c r="S21">
        <v>289</v>
      </c>
      <c r="T21">
        <v>297</v>
      </c>
    </row>
    <row r="22" spans="2:24">
      <c r="B22" t="s">
        <v>35</v>
      </c>
    </row>
    <row r="23" spans="2:24">
      <c r="C23" t="s">
        <v>27</v>
      </c>
      <c r="Q23">
        <v>3994</v>
      </c>
      <c r="R23">
        <v>4019</v>
      </c>
      <c r="S23">
        <v>3765</v>
      </c>
      <c r="T23">
        <v>3726</v>
      </c>
      <c r="W23" s="6"/>
      <c r="X23" s="5"/>
    </row>
    <row r="24" spans="2:24">
      <c r="C24" t="s">
        <v>36</v>
      </c>
      <c r="Q24">
        <v>3335</v>
      </c>
      <c r="R24">
        <v>3163</v>
      </c>
      <c r="S24">
        <v>3263</v>
      </c>
      <c r="T24">
        <v>3160</v>
      </c>
    </row>
    <row r="25" spans="2:24">
      <c r="C25" t="s">
        <v>37</v>
      </c>
      <c r="Q25">
        <v>3173</v>
      </c>
      <c r="R25">
        <v>3016</v>
      </c>
      <c r="S25">
        <v>3148</v>
      </c>
      <c r="T25">
        <v>3080</v>
      </c>
    </row>
    <row r="26" spans="2:24">
      <c r="B26" t="s">
        <v>38</v>
      </c>
    </row>
    <row r="27" spans="2:24">
      <c r="C27" t="s">
        <v>27</v>
      </c>
      <c r="Q27">
        <v>5</v>
      </c>
      <c r="R27">
        <v>6</v>
      </c>
      <c r="S27">
        <v>3</v>
      </c>
      <c r="T27">
        <v>5</v>
      </c>
    </row>
    <row r="28" spans="2:24">
      <c r="C28" t="s">
        <v>28</v>
      </c>
      <c r="Q28">
        <v>5</v>
      </c>
      <c r="R28">
        <v>4</v>
      </c>
      <c r="S28">
        <v>12</v>
      </c>
      <c r="T28">
        <v>11</v>
      </c>
    </row>
    <row r="29" spans="2:24">
      <c r="C29" t="s">
        <v>29</v>
      </c>
      <c r="Q29">
        <v>3</v>
      </c>
      <c r="R29">
        <v>1</v>
      </c>
      <c r="S29">
        <v>4</v>
      </c>
      <c r="T29">
        <v>4</v>
      </c>
    </row>
    <row r="30" spans="2:24">
      <c r="B30" t="s">
        <v>39</v>
      </c>
    </row>
    <row r="31" spans="2:24">
      <c r="C31" t="s">
        <v>27</v>
      </c>
      <c r="Q31">
        <v>260</v>
      </c>
      <c r="R31">
        <v>287</v>
      </c>
      <c r="S31">
        <v>248</v>
      </c>
      <c r="T31">
        <v>268</v>
      </c>
      <c r="W31" s="6"/>
      <c r="X31" s="5"/>
    </row>
    <row r="32" spans="2:24">
      <c r="C32" t="s">
        <v>28</v>
      </c>
      <c r="Q32">
        <v>258</v>
      </c>
      <c r="R32">
        <v>266</v>
      </c>
      <c r="S32">
        <v>256</v>
      </c>
      <c r="T32">
        <v>266</v>
      </c>
    </row>
    <row r="33" spans="2:24">
      <c r="C33" t="s">
        <v>29</v>
      </c>
      <c r="Q33">
        <v>207</v>
      </c>
      <c r="R33">
        <v>205</v>
      </c>
      <c r="S33">
        <v>124</v>
      </c>
      <c r="T33">
        <v>153</v>
      </c>
      <c r="X33" s="5"/>
    </row>
    <row r="34" spans="2:24">
      <c r="B34" t="s">
        <v>40</v>
      </c>
    </row>
    <row r="35" spans="2:24">
      <c r="C35" t="s">
        <v>27</v>
      </c>
      <c r="Q35">
        <v>3605</v>
      </c>
      <c r="R35">
        <v>3429</v>
      </c>
      <c r="S35">
        <v>1755</v>
      </c>
      <c r="T35">
        <v>1692</v>
      </c>
      <c r="X35" s="5"/>
    </row>
    <row r="36" spans="2:24">
      <c r="C36" t="s">
        <v>41</v>
      </c>
      <c r="Q36">
        <v>3610</v>
      </c>
      <c r="R36">
        <v>3489</v>
      </c>
      <c r="S36">
        <v>1761</v>
      </c>
      <c r="T36">
        <v>1701</v>
      </c>
    </row>
    <row r="37" spans="2:24">
      <c r="B37" t="s">
        <v>42</v>
      </c>
    </row>
    <row r="38" spans="2:24">
      <c r="C38" t="s">
        <v>27</v>
      </c>
      <c r="Q38">
        <v>1075</v>
      </c>
      <c r="R38">
        <v>1781</v>
      </c>
      <c r="S38">
        <v>1857</v>
      </c>
      <c r="T38">
        <v>2154</v>
      </c>
    </row>
    <row r="39" spans="2:24">
      <c r="C39" t="s">
        <v>41</v>
      </c>
      <c r="Q39">
        <v>1099</v>
      </c>
      <c r="R39">
        <v>1728</v>
      </c>
      <c r="S39">
        <v>1862</v>
      </c>
      <c r="T39">
        <v>2070</v>
      </c>
    </row>
    <row r="40" spans="2:24">
      <c r="B40" t="s">
        <v>43</v>
      </c>
    </row>
    <row r="41" spans="2:24">
      <c r="C41" t="s">
        <v>44</v>
      </c>
      <c r="Q41">
        <v>1000</v>
      </c>
      <c r="R41">
        <v>1125</v>
      </c>
      <c r="S41">
        <v>1057</v>
      </c>
      <c r="T41">
        <v>1106</v>
      </c>
    </row>
    <row r="42" spans="2:24">
      <c r="B42" t="s">
        <v>45</v>
      </c>
    </row>
    <row r="43" spans="2:24">
      <c r="C43" t="s">
        <v>46</v>
      </c>
      <c r="J43" s="7" t="s">
        <v>47</v>
      </c>
      <c r="M43" s="7" t="s">
        <v>48</v>
      </c>
      <c r="Q43">
        <v>937676</v>
      </c>
      <c r="R43">
        <v>1019505</v>
      </c>
      <c r="S43">
        <v>1255054</v>
      </c>
      <c r="T43">
        <v>1245715</v>
      </c>
      <c r="V43">
        <v>300</v>
      </c>
      <c r="W43">
        <v>1200</v>
      </c>
      <c r="X43" s="5">
        <f>((W43/V43)^0.2)-1</f>
        <v>0.3195079107728942</v>
      </c>
    </row>
    <row r="44" spans="2:24">
      <c r="C44" t="s">
        <v>49</v>
      </c>
      <c r="Q44">
        <v>763</v>
      </c>
      <c r="R44">
        <v>1364</v>
      </c>
      <c r="S44">
        <v>1105</v>
      </c>
      <c r="T44">
        <v>1105</v>
      </c>
    </row>
    <row r="45" spans="2:24">
      <c r="B45" s="8" t="s">
        <v>50</v>
      </c>
      <c r="Q45" s="8">
        <f>SUM(Q4,Q8)</f>
        <v>33</v>
      </c>
      <c r="R45" s="8">
        <f>SUM(R4,R8)</f>
        <v>40</v>
      </c>
      <c r="S45" s="8">
        <f>SUM(S4,S8)</f>
        <v>41</v>
      </c>
      <c r="T45" s="8">
        <f>SUM(T4,T8)</f>
        <v>69</v>
      </c>
      <c r="W45" s="6"/>
      <c r="X45" s="5"/>
    </row>
    <row r="46" spans="2:24">
      <c r="B46" s="7" t="s">
        <v>51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>
        <v>32</v>
      </c>
      <c r="R46" s="7">
        <v>44</v>
      </c>
      <c r="S46" s="7">
        <v>42</v>
      </c>
      <c r="T46" s="7">
        <v>63</v>
      </c>
      <c r="W46" s="9"/>
    </row>
    <row r="48" spans="2:24">
      <c r="B48" t="s">
        <v>52</v>
      </c>
      <c r="L48">
        <v>2</v>
      </c>
      <c r="M48">
        <v>3</v>
      </c>
      <c r="N48">
        <v>4</v>
      </c>
      <c r="O48" s="1">
        <v>4</v>
      </c>
      <c r="P48" s="1">
        <v>7</v>
      </c>
    </row>
    <row r="49" spans="2:22">
      <c r="B49" t="s">
        <v>53</v>
      </c>
      <c r="L49">
        <v>2</v>
      </c>
      <c r="M49">
        <v>1</v>
      </c>
      <c r="N49">
        <v>2</v>
      </c>
      <c r="O49" s="1">
        <v>4</v>
      </c>
      <c r="P49" s="1">
        <v>3</v>
      </c>
    </row>
    <row r="50" spans="2:22">
      <c r="B50" t="s">
        <v>54</v>
      </c>
      <c r="L50" s="10">
        <v>0.9</v>
      </c>
      <c r="M50" s="10">
        <v>0.9</v>
      </c>
      <c r="N50" s="10">
        <v>0.9</v>
      </c>
      <c r="O50" s="11">
        <v>0.9</v>
      </c>
      <c r="P50" s="11">
        <v>0.9</v>
      </c>
    </row>
    <row r="51" spans="2:22">
      <c r="B51" t="s">
        <v>55</v>
      </c>
      <c r="L51">
        <v>33</v>
      </c>
      <c r="M51">
        <v>30</v>
      </c>
      <c r="N51">
        <v>31</v>
      </c>
      <c r="O51" s="1">
        <v>48</v>
      </c>
      <c r="P51" s="1">
        <v>45</v>
      </c>
    </row>
    <row r="52" spans="2:22">
      <c r="B52" t="s">
        <v>56</v>
      </c>
      <c r="L52">
        <v>28</v>
      </c>
      <c r="M52">
        <v>22</v>
      </c>
      <c r="N52">
        <v>23</v>
      </c>
      <c r="O52" s="1">
        <v>17</v>
      </c>
      <c r="P52" s="1">
        <v>30</v>
      </c>
    </row>
    <row r="53" spans="2:22">
      <c r="B53" t="s">
        <v>57</v>
      </c>
      <c r="L53" s="10">
        <v>0.86</v>
      </c>
      <c r="M53" s="10">
        <v>0.9</v>
      </c>
      <c r="N53" s="10">
        <v>0.9</v>
      </c>
      <c r="O53" s="11">
        <v>0.9</v>
      </c>
      <c r="P53" s="11">
        <v>0.9</v>
      </c>
    </row>
    <row r="54" spans="2:22">
      <c r="B54" t="s">
        <v>58</v>
      </c>
      <c r="L54">
        <v>3</v>
      </c>
      <c r="M54">
        <v>7</v>
      </c>
      <c r="N54">
        <v>13</v>
      </c>
      <c r="O54" s="1">
        <v>16</v>
      </c>
      <c r="P54" s="1">
        <v>8</v>
      </c>
    </row>
    <row r="55" spans="2:22">
      <c r="B55" t="s">
        <v>59</v>
      </c>
      <c r="L55">
        <v>3</v>
      </c>
      <c r="M55">
        <v>3</v>
      </c>
      <c r="N55">
        <v>6</v>
      </c>
      <c r="O55" s="1">
        <v>2</v>
      </c>
      <c r="P55" s="1">
        <v>9</v>
      </c>
    </row>
    <row r="56" spans="2:22">
      <c r="B56" t="s">
        <v>60</v>
      </c>
      <c r="L56" s="10">
        <v>0.9</v>
      </c>
      <c r="M56" s="10">
        <v>0.9</v>
      </c>
      <c r="N56" s="10">
        <v>0.9</v>
      </c>
      <c r="O56" s="11">
        <v>0.9</v>
      </c>
      <c r="P56" s="11">
        <v>0.9</v>
      </c>
    </row>
    <row r="57" spans="2:22">
      <c r="B57" t="s">
        <v>61</v>
      </c>
      <c r="L57">
        <v>6</v>
      </c>
      <c r="M57">
        <v>3</v>
      </c>
      <c r="N57">
        <v>4</v>
      </c>
      <c r="O57" s="1">
        <v>7</v>
      </c>
      <c r="P57" s="1">
        <v>8</v>
      </c>
    </row>
    <row r="58" spans="2:22">
      <c r="B58" t="s">
        <v>62</v>
      </c>
      <c r="L58">
        <v>3</v>
      </c>
      <c r="M58">
        <v>2</v>
      </c>
      <c r="N58">
        <v>4</v>
      </c>
      <c r="O58" s="1">
        <v>1</v>
      </c>
      <c r="P58" s="1">
        <v>3</v>
      </c>
    </row>
    <row r="59" spans="2:22">
      <c r="B59" t="s">
        <v>63</v>
      </c>
      <c r="L59">
        <v>230</v>
      </c>
      <c r="M59">
        <v>534</v>
      </c>
      <c r="N59">
        <v>503</v>
      </c>
      <c r="O59" s="1">
        <v>374</v>
      </c>
      <c r="P59" s="1">
        <v>294</v>
      </c>
    </row>
    <row r="60" spans="2:22">
      <c r="B60" t="s">
        <v>64</v>
      </c>
      <c r="L60">
        <v>132</v>
      </c>
      <c r="M60">
        <v>171</v>
      </c>
      <c r="N60">
        <v>166</v>
      </c>
      <c r="O60" s="1">
        <v>158</v>
      </c>
      <c r="P60" s="1">
        <v>148</v>
      </c>
    </row>
    <row r="61" spans="2:22">
      <c r="B61" t="s">
        <v>65</v>
      </c>
      <c r="L61">
        <v>120</v>
      </c>
      <c r="M61">
        <v>141</v>
      </c>
      <c r="N61">
        <v>177</v>
      </c>
      <c r="O61" s="1">
        <v>106</v>
      </c>
      <c r="P61" s="1">
        <v>153</v>
      </c>
    </row>
    <row r="62" spans="2:22">
      <c r="B62" t="s">
        <v>66</v>
      </c>
      <c r="L62">
        <v>3531</v>
      </c>
      <c r="M62">
        <v>3848</v>
      </c>
      <c r="N62">
        <v>4103</v>
      </c>
      <c r="O62" s="1">
        <v>3893</v>
      </c>
      <c r="P62" s="1">
        <v>3839</v>
      </c>
      <c r="V62" s="6"/>
    </row>
    <row r="63" spans="2:22">
      <c r="B63" t="s">
        <v>67</v>
      </c>
      <c r="L63">
        <v>2206</v>
      </c>
      <c r="M63">
        <v>3570</v>
      </c>
      <c r="N63">
        <v>3829</v>
      </c>
      <c r="O63" s="1">
        <v>3783</v>
      </c>
      <c r="P63" s="1">
        <v>3922</v>
      </c>
    </row>
    <row r="64" spans="2:22">
      <c r="B64" t="s">
        <v>68</v>
      </c>
      <c r="L64" s="10">
        <v>0.8</v>
      </c>
      <c r="M64" s="10">
        <v>0.8</v>
      </c>
      <c r="N64" s="10">
        <v>0.8</v>
      </c>
      <c r="O64" s="11">
        <v>0.98</v>
      </c>
      <c r="P64" s="11">
        <v>0.98</v>
      </c>
    </row>
    <row r="65" spans="2:22">
      <c r="B65" t="s">
        <v>69</v>
      </c>
      <c r="L65">
        <v>225</v>
      </c>
      <c r="M65">
        <v>221</v>
      </c>
      <c r="N65">
        <v>244</v>
      </c>
      <c r="O65" s="1">
        <v>226</v>
      </c>
      <c r="P65" s="1">
        <v>227</v>
      </c>
      <c r="V65" s="6"/>
    </row>
    <row r="66" spans="2:22">
      <c r="B66" t="s">
        <v>70</v>
      </c>
      <c r="L66">
        <v>223</v>
      </c>
      <c r="M66">
        <v>219</v>
      </c>
      <c r="N66">
        <v>240</v>
      </c>
      <c r="O66" s="1">
        <v>206</v>
      </c>
      <c r="P66" s="1">
        <v>236</v>
      </c>
    </row>
    <row r="67" spans="2:22">
      <c r="B67" t="s">
        <v>71</v>
      </c>
      <c r="L67" s="10">
        <v>0.99</v>
      </c>
      <c r="M67" s="10">
        <v>1</v>
      </c>
      <c r="N67" s="10">
        <v>1</v>
      </c>
      <c r="O67" s="11">
        <v>0.98</v>
      </c>
      <c r="P67" s="11">
        <v>1</v>
      </c>
    </row>
    <row r="68" spans="2:22">
      <c r="B68" t="s">
        <v>72</v>
      </c>
      <c r="L68">
        <v>4376</v>
      </c>
      <c r="M68">
        <v>4439</v>
      </c>
      <c r="N68">
        <v>4331</v>
      </c>
      <c r="O68" s="1">
        <v>3899</v>
      </c>
      <c r="P68" s="1">
        <v>3764</v>
      </c>
    </row>
    <row r="69" spans="2:22">
      <c r="B69" t="s">
        <v>73</v>
      </c>
      <c r="L69">
        <v>4288</v>
      </c>
      <c r="M69">
        <v>4395</v>
      </c>
      <c r="N69">
        <v>4321</v>
      </c>
      <c r="O69" s="1">
        <v>3921</v>
      </c>
      <c r="P69" s="1">
        <v>3781</v>
      </c>
    </row>
    <row r="70" spans="2:22">
      <c r="B70" t="s">
        <v>71</v>
      </c>
      <c r="L70" s="10">
        <v>0.99</v>
      </c>
      <c r="M70" s="10">
        <v>1</v>
      </c>
      <c r="N70" s="10">
        <v>1</v>
      </c>
      <c r="O70" s="11">
        <v>0.99</v>
      </c>
      <c r="P70" s="11">
        <v>1</v>
      </c>
    </row>
    <row r="71" spans="2:22">
      <c r="B71" t="s">
        <v>44</v>
      </c>
      <c r="L71">
        <v>795</v>
      </c>
      <c r="M71">
        <v>795</v>
      </c>
      <c r="N71">
        <v>815</v>
      </c>
      <c r="O71" s="1">
        <v>898</v>
      </c>
      <c r="P71" s="1">
        <v>939</v>
      </c>
    </row>
    <row r="72" spans="2:22">
      <c r="B72" s="8" t="s">
        <v>74</v>
      </c>
      <c r="L72" s="8">
        <f>SUM(L51,L54)</f>
        <v>36</v>
      </c>
      <c r="M72" s="8">
        <f t="shared" ref="M72:P72" si="0">SUM(M51,M54)</f>
        <v>37</v>
      </c>
      <c r="N72" s="8">
        <f t="shared" si="0"/>
        <v>44</v>
      </c>
      <c r="O72" s="8">
        <f t="shared" si="0"/>
        <v>64</v>
      </c>
      <c r="P72" s="8">
        <f t="shared" si="0"/>
        <v>53</v>
      </c>
      <c r="V72" s="6"/>
    </row>
    <row r="73" spans="2:22">
      <c r="B73" s="7" t="s">
        <v>51</v>
      </c>
      <c r="L73" s="7">
        <v>39</v>
      </c>
      <c r="M73" s="7">
        <v>37</v>
      </c>
      <c r="N73" s="7">
        <v>43</v>
      </c>
      <c r="O73" s="7">
        <v>59</v>
      </c>
      <c r="P73" s="7">
        <v>51</v>
      </c>
      <c r="V73" s="9"/>
    </row>
    <row r="74" spans="2:22">
      <c r="B74" s="7"/>
      <c r="L74" s="7"/>
      <c r="M74" s="7"/>
      <c r="N74" s="7"/>
      <c r="O74" s="7"/>
      <c r="P74" s="7"/>
      <c r="V74" s="9"/>
    </row>
    <row r="75" spans="2:22">
      <c r="B75" s="1" t="s">
        <v>75</v>
      </c>
      <c r="L75" s="7"/>
      <c r="M75" s="7"/>
      <c r="N75" s="7"/>
      <c r="O75" s="7"/>
      <c r="P75" s="7"/>
      <c r="V75" s="9"/>
    </row>
    <row r="76" spans="2:22">
      <c r="C76" s="1" t="s">
        <v>76</v>
      </c>
      <c r="D76">
        <v>64</v>
      </c>
      <c r="E76">
        <v>67</v>
      </c>
      <c r="F76">
        <v>71</v>
      </c>
      <c r="G76">
        <v>49</v>
      </c>
      <c r="H76">
        <v>54</v>
      </c>
      <c r="I76">
        <v>51</v>
      </c>
      <c r="L76" s="7"/>
      <c r="M76" s="7"/>
      <c r="N76" s="7"/>
      <c r="O76" s="7"/>
      <c r="P76" s="7"/>
      <c r="V76" s="9"/>
    </row>
    <row r="77" spans="2:22">
      <c r="C77" s="1" t="s">
        <v>77</v>
      </c>
      <c r="D77">
        <v>557</v>
      </c>
      <c r="E77">
        <v>546</v>
      </c>
      <c r="F77">
        <v>641</v>
      </c>
      <c r="G77">
        <v>645</v>
      </c>
      <c r="H77">
        <v>666</v>
      </c>
      <c r="I77">
        <v>635</v>
      </c>
      <c r="L77" s="7"/>
      <c r="M77" s="7"/>
      <c r="N77" s="7"/>
      <c r="O77" s="7"/>
      <c r="P77" s="7"/>
      <c r="V77" s="9"/>
    </row>
    <row r="78" spans="2:22">
      <c r="C78" s="1" t="s">
        <v>78</v>
      </c>
      <c r="D78">
        <v>304</v>
      </c>
      <c r="E78">
        <v>311</v>
      </c>
      <c r="F78">
        <v>284</v>
      </c>
      <c r="G78">
        <v>312</v>
      </c>
      <c r="H78">
        <v>242</v>
      </c>
      <c r="I78">
        <v>226</v>
      </c>
      <c r="L78" s="7"/>
      <c r="M78" s="7"/>
      <c r="N78" s="7"/>
      <c r="O78" s="7"/>
      <c r="P78" s="7"/>
      <c r="V78" s="9"/>
    </row>
    <row r="79" spans="2:22">
      <c r="C79" s="1" t="s">
        <v>79</v>
      </c>
      <c r="D79">
        <v>4458</v>
      </c>
      <c r="E79">
        <v>4202</v>
      </c>
      <c r="F79">
        <v>4248</v>
      </c>
      <c r="G79">
        <v>4320</v>
      </c>
      <c r="H79">
        <v>4247</v>
      </c>
      <c r="I79">
        <v>3635</v>
      </c>
      <c r="L79" s="7"/>
      <c r="M79" s="7"/>
      <c r="N79" s="7"/>
      <c r="O79" s="7"/>
      <c r="P79" s="7"/>
      <c r="V79" s="9"/>
    </row>
    <row r="80" spans="2:22">
      <c r="C80" s="1" t="s">
        <v>80</v>
      </c>
      <c r="D80">
        <v>9801</v>
      </c>
      <c r="E80">
        <v>9775</v>
      </c>
      <c r="F80">
        <v>10282</v>
      </c>
      <c r="G80">
        <v>10323</v>
      </c>
      <c r="H80">
        <v>9879</v>
      </c>
      <c r="I80">
        <v>9064</v>
      </c>
      <c r="L80" s="7"/>
      <c r="M80" s="7"/>
      <c r="N80" s="7"/>
      <c r="O80" s="7"/>
      <c r="P80" s="7"/>
      <c r="V80" s="9"/>
    </row>
    <row r="81" spans="2:24">
      <c r="B81" s="1"/>
      <c r="L81" s="7"/>
      <c r="M81" s="7"/>
      <c r="N81" s="7"/>
      <c r="O81" s="7"/>
      <c r="P81" s="7"/>
    </row>
    <row r="82" spans="2:24">
      <c r="L82" t="s">
        <v>3</v>
      </c>
      <c r="M82" t="s">
        <v>3</v>
      </c>
      <c r="N82" t="s">
        <v>81</v>
      </c>
      <c r="O82" t="s">
        <v>3</v>
      </c>
      <c r="P82" t="s">
        <v>3</v>
      </c>
      <c r="Q82" t="s">
        <v>3</v>
      </c>
      <c r="R82" t="s">
        <v>3</v>
      </c>
      <c r="S82" t="s">
        <v>82</v>
      </c>
      <c r="T82" t="s">
        <v>5</v>
      </c>
    </row>
    <row r="83" spans="2:24">
      <c r="L83" t="s">
        <v>14</v>
      </c>
      <c r="M83" t="s">
        <v>15</v>
      </c>
      <c r="N83" t="s">
        <v>16</v>
      </c>
      <c r="O83" t="s">
        <v>17</v>
      </c>
      <c r="P83" t="s">
        <v>18</v>
      </c>
      <c r="Q83" t="s">
        <v>19</v>
      </c>
      <c r="R83" t="s">
        <v>20</v>
      </c>
      <c r="S83" t="s">
        <v>21</v>
      </c>
      <c r="T83" t="s">
        <v>22</v>
      </c>
    </row>
    <row r="84" spans="2:24">
      <c r="C84" t="s">
        <v>83</v>
      </c>
      <c r="L84">
        <v>4620</v>
      </c>
      <c r="M84">
        <v>6566</v>
      </c>
      <c r="N84">
        <v>8962</v>
      </c>
      <c r="O84">
        <v>18761</v>
      </c>
      <c r="P84">
        <v>20925</v>
      </c>
      <c r="Q84">
        <v>18821</v>
      </c>
      <c r="R84">
        <v>23342</v>
      </c>
      <c r="S84">
        <v>25782</v>
      </c>
      <c r="T84">
        <v>26654</v>
      </c>
    </row>
    <row r="85" spans="2:24">
      <c r="C85" t="s">
        <v>84</v>
      </c>
      <c r="L85">
        <v>1327</v>
      </c>
      <c r="M85">
        <v>1110</v>
      </c>
      <c r="N85">
        <v>1501</v>
      </c>
      <c r="O85">
        <v>1513</v>
      </c>
      <c r="P85">
        <v>1170</v>
      </c>
      <c r="Q85">
        <v>1123</v>
      </c>
      <c r="R85">
        <v>1042</v>
      </c>
      <c r="S85">
        <v>1014</v>
      </c>
      <c r="T85">
        <v>658</v>
      </c>
    </row>
    <row r="86" spans="2:24">
      <c r="C86" t="s">
        <v>85</v>
      </c>
      <c r="K86">
        <f>L86</f>
        <v>5947</v>
      </c>
      <c r="L86">
        <v>5947</v>
      </c>
      <c r="M86">
        <v>7676</v>
      </c>
      <c r="N86">
        <v>10463</v>
      </c>
      <c r="O86">
        <v>20274</v>
      </c>
      <c r="P86">
        <v>22095</v>
      </c>
      <c r="Q86">
        <v>19944</v>
      </c>
      <c r="R86">
        <v>24384</v>
      </c>
      <c r="S86">
        <v>26796</v>
      </c>
      <c r="T86">
        <v>27312</v>
      </c>
      <c r="V86">
        <f>SUM(K86:O86)/5</f>
        <v>10061.4</v>
      </c>
      <c r="W86">
        <f>SUM(P86:T86)/5</f>
        <v>24106.2</v>
      </c>
      <c r="X86" s="5">
        <f>((W86/V86)^0.2)-1</f>
        <v>0.1909514789234481</v>
      </c>
    </row>
    <row r="87" spans="2:24">
      <c r="C87" t="s">
        <v>86</v>
      </c>
      <c r="L87">
        <v>4567148</v>
      </c>
      <c r="M87">
        <v>5567469</v>
      </c>
      <c r="N87">
        <v>7673726</v>
      </c>
      <c r="O87">
        <v>8822633</v>
      </c>
      <c r="P87">
        <v>9584415</v>
      </c>
      <c r="Q87">
        <v>13651985</v>
      </c>
      <c r="R87">
        <v>14320961</v>
      </c>
      <c r="S87">
        <v>16665422</v>
      </c>
      <c r="T87">
        <v>17252283</v>
      </c>
      <c r="X87" s="5"/>
    </row>
    <row r="88" spans="2:24">
      <c r="C88" t="s">
        <v>87</v>
      </c>
      <c r="L88" s="12">
        <v>1.2999999999999999E-3</v>
      </c>
      <c r="M88" s="12">
        <v>1.4E-3</v>
      </c>
      <c r="N88" s="12">
        <v>1.4E-3</v>
      </c>
      <c r="O88" s="12">
        <v>2.3E-3</v>
      </c>
      <c r="P88" s="12">
        <v>2.3E-3</v>
      </c>
      <c r="Q88" s="12">
        <v>1.5E-3</v>
      </c>
      <c r="R88" s="12">
        <v>1.6999999999999999E-3</v>
      </c>
      <c r="S88" s="12">
        <v>1.6000000000000001E-3</v>
      </c>
      <c r="T88" s="12">
        <v>1.6000000000000001E-3</v>
      </c>
    </row>
    <row r="89" spans="2:24">
      <c r="L89" s="12"/>
      <c r="M89" s="12"/>
      <c r="N89" s="12"/>
      <c r="O89" s="12"/>
      <c r="P89" s="12"/>
      <c r="Q89" s="12"/>
      <c r="R89" s="12"/>
      <c r="S89" s="12"/>
      <c r="T89" s="12"/>
    </row>
    <row r="91" spans="2:24">
      <c r="K91" t="s">
        <v>88</v>
      </c>
      <c r="L91" t="s">
        <v>88</v>
      </c>
      <c r="M91" t="s">
        <v>88</v>
      </c>
      <c r="N91" t="s">
        <v>88</v>
      </c>
      <c r="O91" t="s">
        <v>88</v>
      </c>
      <c r="P91" t="s">
        <v>88</v>
      </c>
      <c r="Q91" t="s">
        <v>88</v>
      </c>
      <c r="R91" t="s">
        <v>88</v>
      </c>
      <c r="S91" t="s">
        <v>88</v>
      </c>
      <c r="T91" t="s">
        <v>89</v>
      </c>
    </row>
    <row r="92" spans="2:24">
      <c r="C92" s="13" t="s">
        <v>90</v>
      </c>
      <c r="D92" s="13"/>
      <c r="E92" s="13"/>
      <c r="F92" s="13"/>
      <c r="G92" s="14">
        <f t="shared" ref="G92" si="1">SUM(G93:G94)</f>
        <v>196281</v>
      </c>
      <c r="H92" s="14">
        <f t="shared" ref="H92:I92" si="2">SUM(H93:H94)</f>
        <v>217285</v>
      </c>
      <c r="I92" s="14">
        <f t="shared" si="2"/>
        <v>221506</v>
      </c>
      <c r="J92" s="15">
        <v>244300</v>
      </c>
      <c r="K92" s="14">
        <f t="shared" ref="K92:S92" si="3">SUM(K93:K94)</f>
        <v>255041</v>
      </c>
      <c r="L92" s="14">
        <f t="shared" si="3"/>
        <v>267543</v>
      </c>
      <c r="M92" s="14">
        <f t="shared" si="3"/>
        <v>275284</v>
      </c>
      <c r="N92" s="16">
        <f t="shared" si="3"/>
        <v>345311</v>
      </c>
      <c r="O92" s="16">
        <f t="shared" si="3"/>
        <v>369971</v>
      </c>
      <c r="P92" s="16">
        <f t="shared" si="3"/>
        <v>378509</v>
      </c>
      <c r="Q92" s="16">
        <f t="shared" si="3"/>
        <v>390954</v>
      </c>
      <c r="R92" s="16">
        <f t="shared" si="3"/>
        <v>379752</v>
      </c>
      <c r="S92" s="16">
        <f t="shared" si="3"/>
        <v>417583</v>
      </c>
      <c r="T92" s="16">
        <v>442689</v>
      </c>
    </row>
    <row r="93" spans="2:24">
      <c r="C93" s="17" t="s">
        <v>91</v>
      </c>
      <c r="D93" s="17"/>
      <c r="E93" s="17"/>
      <c r="F93" s="17"/>
      <c r="G93" s="18">
        <f t="shared" ref="G93:I94" si="4">SUM(G96,G101)</f>
        <v>180877</v>
      </c>
      <c r="H93" s="18">
        <f t="shared" si="4"/>
        <v>193350</v>
      </c>
      <c r="I93" s="18">
        <f t="shared" si="4"/>
        <v>191143</v>
      </c>
      <c r="J93" s="19"/>
      <c r="K93" s="18">
        <f t="shared" ref="K93:S94" si="5">SUM(K96,K101)</f>
        <v>220563</v>
      </c>
      <c r="L93" s="18">
        <f t="shared" si="5"/>
        <v>230682</v>
      </c>
      <c r="M93" s="18">
        <f t="shared" si="5"/>
        <v>237734</v>
      </c>
      <c r="N93" s="20">
        <f t="shared" si="5"/>
        <v>298536</v>
      </c>
      <c r="O93" s="20">
        <f t="shared" si="5"/>
        <v>313452</v>
      </c>
      <c r="P93" s="20">
        <f t="shared" si="5"/>
        <v>322182</v>
      </c>
      <c r="Q93" s="20">
        <f t="shared" si="5"/>
        <v>322636</v>
      </c>
      <c r="R93" s="20">
        <f t="shared" si="5"/>
        <v>296393</v>
      </c>
      <c r="S93" s="20">
        <f t="shared" si="5"/>
        <v>320815</v>
      </c>
      <c r="T93" s="20">
        <v>320793</v>
      </c>
    </row>
    <row r="94" spans="2:24">
      <c r="C94" s="17" t="s">
        <v>92</v>
      </c>
      <c r="D94" s="17"/>
      <c r="E94" s="17"/>
      <c r="F94" s="17"/>
      <c r="G94" s="18">
        <f t="shared" si="4"/>
        <v>15404</v>
      </c>
      <c r="H94" s="18">
        <f t="shared" si="4"/>
        <v>23935</v>
      </c>
      <c r="I94" s="18">
        <f t="shared" si="4"/>
        <v>30363</v>
      </c>
      <c r="J94" s="19"/>
      <c r="K94" s="18">
        <f t="shared" si="5"/>
        <v>34478</v>
      </c>
      <c r="L94" s="18">
        <f t="shared" si="5"/>
        <v>36861</v>
      </c>
      <c r="M94" s="18">
        <f t="shared" si="5"/>
        <v>37550</v>
      </c>
      <c r="N94" s="20">
        <f t="shared" si="5"/>
        <v>46775</v>
      </c>
      <c r="O94" s="20">
        <f t="shared" si="5"/>
        <v>56519</v>
      </c>
      <c r="P94" s="20">
        <f t="shared" si="5"/>
        <v>56327</v>
      </c>
      <c r="Q94" s="20">
        <f t="shared" si="5"/>
        <v>68318</v>
      </c>
      <c r="R94" s="20">
        <f t="shared" si="5"/>
        <v>83359</v>
      </c>
      <c r="S94" s="20">
        <f t="shared" si="5"/>
        <v>96768</v>
      </c>
      <c r="T94" s="20">
        <v>121896</v>
      </c>
    </row>
    <row r="95" spans="2:24">
      <c r="C95" s="21" t="s">
        <v>93</v>
      </c>
      <c r="D95" s="21"/>
      <c r="E95" s="21"/>
      <c r="F95" s="21"/>
      <c r="G95" s="22">
        <f t="shared" ref="G95" si="6">SUM(G96:G97)</f>
        <v>136873</v>
      </c>
      <c r="H95" s="22">
        <f t="shared" ref="H95:I95" si="7">SUM(H96:H97)</f>
        <v>155121</v>
      </c>
      <c r="I95" s="22">
        <f t="shared" si="7"/>
        <v>161938</v>
      </c>
      <c r="J95" s="23"/>
      <c r="K95" s="22">
        <f t="shared" ref="K95:S95" si="8">SUM(K96:K97)</f>
        <v>189829</v>
      </c>
      <c r="L95" s="22">
        <f t="shared" si="8"/>
        <v>198727</v>
      </c>
      <c r="M95" s="22">
        <f t="shared" si="8"/>
        <v>204791</v>
      </c>
      <c r="N95" s="24">
        <f t="shared" si="8"/>
        <v>259299</v>
      </c>
      <c r="O95" s="24">
        <f t="shared" si="8"/>
        <v>279151</v>
      </c>
      <c r="P95" s="24">
        <f t="shared" si="8"/>
        <v>285977</v>
      </c>
      <c r="Q95" s="24">
        <f t="shared" si="8"/>
        <v>299026</v>
      </c>
      <c r="R95" s="24">
        <f t="shared" si="8"/>
        <v>294156</v>
      </c>
      <c r="S95" s="24">
        <f t="shared" si="8"/>
        <v>325537</v>
      </c>
      <c r="T95" s="24">
        <v>350180</v>
      </c>
    </row>
    <row r="96" spans="2:24">
      <c r="C96" s="25" t="s">
        <v>91</v>
      </c>
      <c r="D96" s="25"/>
      <c r="E96" s="25"/>
      <c r="F96" s="25"/>
      <c r="G96" s="22">
        <v>132105</v>
      </c>
      <c r="H96" s="22">
        <v>140429</v>
      </c>
      <c r="I96" s="22">
        <v>140646</v>
      </c>
      <c r="J96" s="23"/>
      <c r="K96" s="22">
        <v>165207</v>
      </c>
      <c r="L96" s="22">
        <v>172257</v>
      </c>
      <c r="M96" s="22">
        <v>177455</v>
      </c>
      <c r="N96" s="24">
        <v>222899</v>
      </c>
      <c r="O96" s="24">
        <v>233584</v>
      </c>
      <c r="P96" s="24">
        <v>240695</v>
      </c>
      <c r="Q96" s="24">
        <v>241443</v>
      </c>
      <c r="R96" s="26">
        <v>221880</v>
      </c>
      <c r="S96" s="24">
        <v>240336</v>
      </c>
      <c r="T96" s="24">
        <v>240318</v>
      </c>
    </row>
    <row r="97" spans="2:21">
      <c r="C97" s="25" t="s">
        <v>92</v>
      </c>
      <c r="D97" s="25"/>
      <c r="E97" s="25"/>
      <c r="F97" s="25"/>
      <c r="G97" s="22">
        <f t="shared" ref="G97:I97" si="9">SUM(G98:G99)</f>
        <v>4768</v>
      </c>
      <c r="H97" s="22">
        <f t="shared" si="9"/>
        <v>14692</v>
      </c>
      <c r="I97" s="22">
        <f t="shared" si="9"/>
        <v>21292</v>
      </c>
      <c r="J97" s="23"/>
      <c r="K97" s="22">
        <f t="shared" ref="K97:S97" si="10">SUM(K98:K99)</f>
        <v>24622</v>
      </c>
      <c r="L97" s="22">
        <f t="shared" si="10"/>
        <v>26470</v>
      </c>
      <c r="M97" s="22">
        <f t="shared" si="10"/>
        <v>27336</v>
      </c>
      <c r="N97" s="24">
        <f t="shared" si="10"/>
        <v>36400</v>
      </c>
      <c r="O97" s="24">
        <f t="shared" si="10"/>
        <v>45567</v>
      </c>
      <c r="P97" s="24">
        <f t="shared" si="10"/>
        <v>45282</v>
      </c>
      <c r="Q97" s="24">
        <f t="shared" si="10"/>
        <v>57583</v>
      </c>
      <c r="R97" s="24">
        <f t="shared" si="10"/>
        <v>72276</v>
      </c>
      <c r="S97" s="24">
        <f t="shared" si="10"/>
        <v>85201</v>
      </c>
      <c r="T97" s="24">
        <v>109862</v>
      </c>
    </row>
    <row r="98" spans="2:21">
      <c r="C98" s="27" t="s">
        <v>94</v>
      </c>
      <c r="D98" s="27"/>
      <c r="E98" s="27"/>
      <c r="F98" s="27"/>
      <c r="G98" s="28"/>
      <c r="H98" s="28">
        <v>10661</v>
      </c>
      <c r="I98" s="28">
        <v>17253</v>
      </c>
      <c r="J98" s="29"/>
      <c r="K98" s="28">
        <v>19838</v>
      </c>
      <c r="L98" s="28">
        <v>22329</v>
      </c>
      <c r="M98" s="28">
        <v>23289</v>
      </c>
      <c r="N98" s="30">
        <v>32256</v>
      </c>
      <c r="O98" s="30">
        <v>41283</v>
      </c>
      <c r="P98" s="30">
        <v>40370</v>
      </c>
      <c r="Q98" s="30">
        <v>52461</v>
      </c>
      <c r="R98" s="31">
        <v>67230</v>
      </c>
      <c r="S98" s="30">
        <v>80251</v>
      </c>
      <c r="T98" s="30">
        <v>104569</v>
      </c>
    </row>
    <row r="99" spans="2:21">
      <c r="C99" s="27" t="s">
        <v>95</v>
      </c>
      <c r="D99" s="27"/>
      <c r="E99" s="27"/>
      <c r="F99" s="27"/>
      <c r="G99" s="28">
        <v>4768</v>
      </c>
      <c r="H99" s="28">
        <v>4031</v>
      </c>
      <c r="I99" s="28">
        <v>4039</v>
      </c>
      <c r="J99" s="29"/>
      <c r="K99" s="28">
        <v>4784</v>
      </c>
      <c r="L99" s="28">
        <v>4141</v>
      </c>
      <c r="M99" s="28">
        <v>4047</v>
      </c>
      <c r="N99" s="30">
        <v>4144</v>
      </c>
      <c r="O99" s="30">
        <v>4284</v>
      </c>
      <c r="P99" s="30">
        <v>4912</v>
      </c>
      <c r="Q99" s="30">
        <v>5122</v>
      </c>
      <c r="R99" s="31">
        <v>5046</v>
      </c>
      <c r="S99" s="30">
        <v>4950</v>
      </c>
      <c r="T99" s="30">
        <v>5293</v>
      </c>
    </row>
    <row r="100" spans="2:21">
      <c r="C100" s="21" t="s">
        <v>96</v>
      </c>
      <c r="D100" s="21"/>
      <c r="E100" s="21"/>
      <c r="F100" s="21"/>
      <c r="G100" s="22">
        <f t="shared" ref="G100:I100" si="11">SUM(G101:G102)</f>
        <v>59408</v>
      </c>
      <c r="H100" s="22">
        <f t="shared" si="11"/>
        <v>62164</v>
      </c>
      <c r="I100" s="22">
        <f t="shared" si="11"/>
        <v>59568</v>
      </c>
      <c r="J100" s="23"/>
      <c r="K100" s="22">
        <f t="shared" ref="K100:S100" si="12">SUM(K101:K102)</f>
        <v>65212</v>
      </c>
      <c r="L100" s="22">
        <f t="shared" si="12"/>
        <v>68816</v>
      </c>
      <c r="M100" s="22">
        <f t="shared" si="12"/>
        <v>70493</v>
      </c>
      <c r="N100" s="24">
        <f t="shared" si="12"/>
        <v>86012</v>
      </c>
      <c r="O100" s="24">
        <f t="shared" si="12"/>
        <v>90820</v>
      </c>
      <c r="P100" s="24">
        <f t="shared" si="12"/>
        <v>92532</v>
      </c>
      <c r="Q100" s="24">
        <f t="shared" si="12"/>
        <v>91928</v>
      </c>
      <c r="R100" s="24">
        <f t="shared" si="12"/>
        <v>85596</v>
      </c>
      <c r="S100" s="24">
        <f t="shared" si="12"/>
        <v>92046</v>
      </c>
      <c r="T100" s="24">
        <v>92509</v>
      </c>
    </row>
    <row r="101" spans="2:21">
      <c r="C101" s="25" t="s">
        <v>91</v>
      </c>
      <c r="D101" s="25"/>
      <c r="E101" s="25"/>
      <c r="F101" s="25"/>
      <c r="G101" s="22">
        <v>48772</v>
      </c>
      <c r="H101" s="22">
        <v>52921</v>
      </c>
      <c r="I101" s="22">
        <v>50497</v>
      </c>
      <c r="J101" s="23"/>
      <c r="K101" s="22">
        <v>55356</v>
      </c>
      <c r="L101" s="22">
        <v>58425</v>
      </c>
      <c r="M101" s="22">
        <v>60279</v>
      </c>
      <c r="N101" s="24">
        <v>75637</v>
      </c>
      <c r="O101" s="24">
        <v>79868</v>
      </c>
      <c r="P101" s="24">
        <v>81487</v>
      </c>
      <c r="Q101" s="24">
        <v>81193</v>
      </c>
      <c r="R101" s="26">
        <v>74513</v>
      </c>
      <c r="S101" s="24">
        <v>80479</v>
      </c>
      <c r="T101" s="24">
        <v>80475</v>
      </c>
    </row>
    <row r="102" spans="2:21">
      <c r="C102" s="25" t="s">
        <v>92</v>
      </c>
      <c r="D102" s="25"/>
      <c r="E102" s="25"/>
      <c r="F102" s="25"/>
      <c r="G102" s="22">
        <f t="shared" ref="G102:I102" si="13">SUM(G103:G105)</f>
        <v>10636</v>
      </c>
      <c r="H102" s="22">
        <f t="shared" si="13"/>
        <v>9243</v>
      </c>
      <c r="I102" s="22">
        <f t="shared" si="13"/>
        <v>9071</v>
      </c>
      <c r="J102" s="23"/>
      <c r="K102" s="22">
        <f t="shared" ref="K102:S102" si="14">SUM(K103:K105)</f>
        <v>9856</v>
      </c>
      <c r="L102" s="22">
        <f t="shared" si="14"/>
        <v>10391</v>
      </c>
      <c r="M102" s="22">
        <f t="shared" si="14"/>
        <v>10214</v>
      </c>
      <c r="N102" s="24">
        <f t="shared" si="14"/>
        <v>10375</v>
      </c>
      <c r="O102" s="24">
        <f t="shared" si="14"/>
        <v>10952</v>
      </c>
      <c r="P102" s="24">
        <f t="shared" si="14"/>
        <v>11045</v>
      </c>
      <c r="Q102" s="24">
        <f t="shared" si="14"/>
        <v>10735</v>
      </c>
      <c r="R102" s="24">
        <f t="shared" si="14"/>
        <v>11083</v>
      </c>
      <c r="S102" s="24">
        <f t="shared" si="14"/>
        <v>11567</v>
      </c>
      <c r="T102" s="24">
        <v>12034</v>
      </c>
    </row>
    <row r="103" spans="2:21">
      <c r="C103" s="27" t="s">
        <v>94</v>
      </c>
      <c r="D103" s="27"/>
      <c r="E103" s="27"/>
      <c r="F103" s="27"/>
      <c r="G103" s="28"/>
      <c r="H103" s="28">
        <v>404</v>
      </c>
      <c r="I103" s="28">
        <v>608</v>
      </c>
      <c r="J103" s="29"/>
      <c r="K103" s="28">
        <v>876</v>
      </c>
      <c r="L103" s="28">
        <v>934</v>
      </c>
      <c r="M103" s="28">
        <v>972</v>
      </c>
      <c r="N103" s="30">
        <v>1051</v>
      </c>
      <c r="O103" s="30">
        <v>1442</v>
      </c>
      <c r="P103" s="30">
        <v>1586</v>
      </c>
      <c r="Q103" s="30">
        <v>1600</v>
      </c>
      <c r="R103" s="31">
        <v>1722</v>
      </c>
      <c r="S103" s="30">
        <v>1780</v>
      </c>
      <c r="T103" s="30">
        <v>1949</v>
      </c>
    </row>
    <row r="104" spans="2:21">
      <c r="C104" s="27" t="s">
        <v>95</v>
      </c>
      <c r="D104" s="27"/>
      <c r="E104" s="27"/>
      <c r="F104" s="27"/>
      <c r="G104" s="28">
        <v>10636</v>
      </c>
      <c r="H104" s="28">
        <v>8839</v>
      </c>
      <c r="I104" s="28">
        <v>8463</v>
      </c>
      <c r="J104" s="29"/>
      <c r="K104" s="28">
        <v>8980</v>
      </c>
      <c r="L104" s="28">
        <v>9457</v>
      </c>
      <c r="M104" s="28">
        <v>9242</v>
      </c>
      <c r="N104" s="30">
        <v>9324</v>
      </c>
      <c r="O104" s="30">
        <v>9510</v>
      </c>
      <c r="P104" s="30">
        <v>9459</v>
      </c>
      <c r="Q104" s="30">
        <v>9135</v>
      </c>
      <c r="R104" s="31">
        <v>9361</v>
      </c>
      <c r="S104" s="30">
        <v>9787</v>
      </c>
      <c r="T104" s="30">
        <v>10085</v>
      </c>
    </row>
    <row r="105" spans="2:21">
      <c r="C105" s="27" t="s">
        <v>97</v>
      </c>
      <c r="D105" s="27"/>
      <c r="E105" s="27"/>
      <c r="F105" s="27"/>
      <c r="G105" s="32" t="s">
        <v>98</v>
      </c>
      <c r="H105" s="32" t="s">
        <v>98</v>
      </c>
      <c r="I105" s="32" t="s">
        <v>98</v>
      </c>
      <c r="J105" s="33"/>
      <c r="K105" s="32" t="s">
        <v>98</v>
      </c>
      <c r="L105" s="32" t="s">
        <v>98</v>
      </c>
      <c r="M105" s="32" t="s">
        <v>98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0">
        <v>0</v>
      </c>
      <c r="T105" s="30">
        <v>0</v>
      </c>
    </row>
    <row r="106" spans="2:21">
      <c r="B106" s="34"/>
      <c r="C106" s="35"/>
      <c r="D106" s="35"/>
      <c r="E106" s="35"/>
      <c r="F106" s="35"/>
      <c r="G106" s="35"/>
      <c r="H106" s="35"/>
      <c r="I106" s="35"/>
      <c r="J106" s="35"/>
      <c r="K106" s="36"/>
      <c r="L106" s="36"/>
      <c r="M106" s="36"/>
      <c r="N106" s="37"/>
      <c r="O106" s="37"/>
      <c r="P106" s="37"/>
      <c r="Q106" s="37"/>
      <c r="R106" s="37"/>
      <c r="S106" s="37"/>
      <c r="T106" s="38"/>
      <c r="U106" s="34"/>
    </row>
    <row r="107" spans="2:21">
      <c r="B107" s="34"/>
      <c r="C107" s="7" t="s">
        <v>99</v>
      </c>
      <c r="D107" s="35"/>
      <c r="E107" s="35"/>
      <c r="F107" s="35"/>
      <c r="G107" s="39">
        <v>193700</v>
      </c>
      <c r="H107" s="39">
        <v>217400</v>
      </c>
      <c r="I107" s="39">
        <v>221500</v>
      </c>
      <c r="J107" s="39">
        <v>244300</v>
      </c>
      <c r="K107" s="39">
        <v>255100</v>
      </c>
      <c r="L107" s="39">
        <v>267600</v>
      </c>
      <c r="M107" s="39">
        <v>275300</v>
      </c>
      <c r="N107" s="39">
        <v>345300</v>
      </c>
      <c r="O107" s="39">
        <v>370000</v>
      </c>
      <c r="P107" s="39">
        <v>378527</v>
      </c>
      <c r="Q107" s="39">
        <v>376000</v>
      </c>
      <c r="R107" s="39">
        <v>386700</v>
      </c>
      <c r="S107" s="39">
        <v>427998</v>
      </c>
      <c r="T107" s="39">
        <v>440874</v>
      </c>
      <c r="U107" s="34"/>
    </row>
    <row r="108" spans="2:21">
      <c r="B108" s="34"/>
      <c r="C108" s="35"/>
      <c r="D108" s="35"/>
      <c r="E108" s="35"/>
      <c r="F108" s="35"/>
      <c r="G108" s="35"/>
      <c r="H108" s="35"/>
      <c r="I108" s="35"/>
      <c r="J108" s="35"/>
      <c r="K108" s="36"/>
      <c r="L108" s="36"/>
      <c r="M108" s="36"/>
      <c r="N108" s="37"/>
      <c r="O108" s="37"/>
      <c r="P108" s="37"/>
      <c r="Q108" s="37"/>
      <c r="R108" s="37"/>
      <c r="S108" s="37"/>
      <c r="T108" s="37"/>
      <c r="U108" s="34"/>
    </row>
    <row r="109" spans="2:21">
      <c r="B109" s="34"/>
      <c r="C109" s="35"/>
      <c r="D109" s="35"/>
      <c r="E109" s="35"/>
      <c r="F109" s="35"/>
      <c r="G109" s="35"/>
      <c r="H109" s="35"/>
      <c r="I109" s="35"/>
      <c r="J109" s="35"/>
      <c r="K109" s="36"/>
      <c r="L109" s="36"/>
      <c r="M109" s="36"/>
      <c r="N109" s="37"/>
      <c r="O109" s="37"/>
      <c r="P109" s="37"/>
      <c r="Q109" s="37"/>
      <c r="R109" s="37"/>
      <c r="S109" s="37"/>
      <c r="T109" s="37"/>
      <c r="U109" s="34"/>
    </row>
    <row r="110" spans="2:21">
      <c r="B110" s="34"/>
      <c r="C110" s="35"/>
      <c r="D110" s="35"/>
      <c r="E110" s="35"/>
      <c r="F110" s="35"/>
      <c r="G110" s="35"/>
      <c r="H110" s="35"/>
      <c r="I110" s="35"/>
      <c r="J110" s="35"/>
      <c r="K110" s="36"/>
      <c r="L110" s="36"/>
      <c r="M110" s="36"/>
      <c r="N110" s="37"/>
      <c r="O110" s="37"/>
      <c r="P110" s="37"/>
      <c r="Q110" s="37"/>
      <c r="R110" s="37"/>
      <c r="S110" s="37"/>
      <c r="T110" s="37"/>
      <c r="U110" s="34"/>
    </row>
    <row r="112" spans="2:21">
      <c r="D112">
        <v>1999</v>
      </c>
      <c r="E112">
        <v>2000</v>
      </c>
      <c r="F112">
        <v>2001</v>
      </c>
      <c r="G112">
        <v>2002</v>
      </c>
      <c r="H112">
        <v>2003</v>
      </c>
      <c r="I112">
        <v>2004</v>
      </c>
      <c r="J112">
        <v>2005</v>
      </c>
      <c r="K112">
        <v>2006</v>
      </c>
      <c r="L112">
        <v>2007</v>
      </c>
      <c r="M112">
        <v>2008</v>
      </c>
      <c r="N112">
        <v>2009</v>
      </c>
      <c r="O112">
        <v>2010</v>
      </c>
      <c r="P112">
        <v>2011</v>
      </c>
      <c r="Q112">
        <v>2012</v>
      </c>
      <c r="R112">
        <v>2013</v>
      </c>
      <c r="S112">
        <v>2014</v>
      </c>
      <c r="T112">
        <v>2015</v>
      </c>
    </row>
    <row r="113" spans="3:24">
      <c r="C113" t="s">
        <v>100</v>
      </c>
      <c r="D113">
        <v>166.2</v>
      </c>
      <c r="E113">
        <v>171.3</v>
      </c>
      <c r="F113">
        <v>176.9</v>
      </c>
      <c r="G113">
        <v>179.8</v>
      </c>
      <c r="H113">
        <v>183.8</v>
      </c>
      <c r="I113">
        <v>188</v>
      </c>
      <c r="J113">
        <v>194.6</v>
      </c>
      <c r="K113">
        <v>201.5</v>
      </c>
      <c r="L113">
        <v>206.68600000000001</v>
      </c>
      <c r="M113">
        <v>214.82300000000001</v>
      </c>
      <c r="N113" s="1">
        <v>213.24</v>
      </c>
      <c r="O113" s="1">
        <v>218.00899999999999</v>
      </c>
      <c r="P113" s="1">
        <v>224.90600000000001</v>
      </c>
      <c r="Q113" s="1">
        <v>230.08500000000001</v>
      </c>
      <c r="R113" s="1">
        <v>232.53100000000001</v>
      </c>
      <c r="S113" s="1">
        <v>237.072</v>
      </c>
      <c r="T113" s="1">
        <v>236.59899999999999</v>
      </c>
    </row>
    <row r="114" spans="3:24">
      <c r="C114" t="s">
        <v>101</v>
      </c>
      <c r="G114">
        <f>G92*$T113/G113</f>
        <v>258286.36439933255</v>
      </c>
      <c r="H114">
        <f>H92*$T113/H113</f>
        <v>279703.01259521215</v>
      </c>
      <c r="I114">
        <f>I92*$T113/I113</f>
        <v>278766.47922340425</v>
      </c>
      <c r="J114">
        <f>J92*$T113/J113</f>
        <v>297025.36330935248</v>
      </c>
      <c r="K114">
        <f>K92*$T113/K113</f>
        <v>299466.23106203473</v>
      </c>
      <c r="L114">
        <f t="shared" ref="L114:T114" si="15">L92*$T113/L113</f>
        <v>306263.63787097333</v>
      </c>
      <c r="M114">
        <f t="shared" si="15"/>
        <v>303188.76058894995</v>
      </c>
      <c r="N114">
        <f t="shared" si="15"/>
        <v>383137.48494184949</v>
      </c>
      <c r="O114">
        <f t="shared" si="15"/>
        <v>401519.05943791312</v>
      </c>
      <c r="P114">
        <f t="shared" si="15"/>
        <v>398187.9135772278</v>
      </c>
      <c r="Q114">
        <f t="shared" si="15"/>
        <v>402022.40670187102</v>
      </c>
      <c r="R114">
        <f t="shared" si="15"/>
        <v>386395.54918699013</v>
      </c>
      <c r="S114">
        <f t="shared" si="15"/>
        <v>416749.84906273196</v>
      </c>
      <c r="T114">
        <f t="shared" si="15"/>
        <v>442689</v>
      </c>
      <c r="V114">
        <f>SUM(K114:O114)/5</f>
        <v>338715.03478034411</v>
      </c>
      <c r="W114">
        <f>SUM(P114:T114)/5</f>
        <v>409208.94370576419</v>
      </c>
      <c r="X114" s="5">
        <f>((W114/V114)^0.2)-1</f>
        <v>3.853737010330005E-2</v>
      </c>
    </row>
    <row r="115" spans="3:24">
      <c r="C115" s="7"/>
      <c r="O115"/>
      <c r="P115"/>
    </row>
    <row r="117" spans="3:24">
      <c r="C117" s="40" t="s">
        <v>102</v>
      </c>
      <c r="D117" s="40"/>
      <c r="E117" s="40"/>
      <c r="F117" s="40"/>
      <c r="G117" s="40"/>
      <c r="H117">
        <v>2003</v>
      </c>
      <c r="I117">
        <v>2004</v>
      </c>
      <c r="J117">
        <v>2005</v>
      </c>
      <c r="K117">
        <v>2006</v>
      </c>
      <c r="L117">
        <v>2007</v>
      </c>
      <c r="M117">
        <v>2008</v>
      </c>
      <c r="N117">
        <v>2009</v>
      </c>
      <c r="O117">
        <v>2010</v>
      </c>
      <c r="P117">
        <v>2011</v>
      </c>
      <c r="Q117">
        <v>2012</v>
      </c>
      <c r="R117">
        <v>2013</v>
      </c>
      <c r="S117">
        <v>2014</v>
      </c>
      <c r="T117">
        <v>2015</v>
      </c>
    </row>
    <row r="118" spans="3:24">
      <c r="C118" t="s">
        <v>0</v>
      </c>
      <c r="H118" s="41">
        <f>(H171/$K171)*100</f>
        <v>91.379310344827587</v>
      </c>
      <c r="I118" s="41">
        <f t="shared" ref="I118:T118" si="16">(I171/$K171)*100</f>
        <v>106.89655172413792</v>
      </c>
      <c r="J118" s="41">
        <f t="shared" si="16"/>
        <v>108.62068965517241</v>
      </c>
      <c r="K118" s="41">
        <f t="shared" si="16"/>
        <v>100</v>
      </c>
      <c r="L118" s="41">
        <f t="shared" si="16"/>
        <v>67.241379310344826</v>
      </c>
      <c r="M118" s="41">
        <f t="shared" si="16"/>
        <v>63.793103448275865</v>
      </c>
      <c r="N118" s="41">
        <f t="shared" si="16"/>
        <v>77.58620689655173</v>
      </c>
      <c r="O118" s="41">
        <f t="shared" si="16"/>
        <v>103.44827586206897</v>
      </c>
      <c r="P118" s="41">
        <f t="shared" si="16"/>
        <v>89.65517241379311</v>
      </c>
      <c r="Q118" s="41">
        <f t="shared" si="16"/>
        <v>65.517241379310349</v>
      </c>
      <c r="R118" s="41">
        <f t="shared" si="16"/>
        <v>77.58620689655173</v>
      </c>
      <c r="S118" s="41">
        <f t="shared" si="16"/>
        <v>74.137931034482762</v>
      </c>
      <c r="T118" s="41">
        <f t="shared" si="16"/>
        <v>124.13793103448276</v>
      </c>
      <c r="V118" s="10"/>
    </row>
    <row r="119" spans="3:24">
      <c r="C119" t="s">
        <v>103</v>
      </c>
      <c r="H119" s="41">
        <f>(H185/$K185)*100</f>
        <v>109.63455149501662</v>
      </c>
      <c r="I119" s="41">
        <f t="shared" ref="I119:T119" si="17">(I185/$K185)*100</f>
        <v>94.812164579606446</v>
      </c>
      <c r="J119" s="41">
        <f t="shared" si="17"/>
        <v>94.888832098134429</v>
      </c>
      <c r="K119" s="41">
        <f t="shared" si="17"/>
        <v>100</v>
      </c>
      <c r="L119" s="41">
        <f t="shared" si="17"/>
        <v>94.914387937643752</v>
      </c>
      <c r="M119" s="41">
        <f t="shared" si="17"/>
        <v>99.693329925888065</v>
      </c>
      <c r="N119" s="41">
        <f t="shared" si="17"/>
        <v>106.13340148223868</v>
      </c>
      <c r="O119" s="41">
        <f t="shared" si="17"/>
        <v>100.56222846920522</v>
      </c>
      <c r="P119" s="41">
        <f t="shared" si="17"/>
        <v>99.079989777664196</v>
      </c>
      <c r="Q119" s="41">
        <f t="shared" si="17"/>
        <v>103.37337081523128</v>
      </c>
      <c r="R119" s="41">
        <f t="shared" si="17"/>
        <v>102.73447482749809</v>
      </c>
      <c r="S119" s="41">
        <f t="shared" si="17"/>
        <v>96.217735752619475</v>
      </c>
      <c r="T119" s="41">
        <f t="shared" si="17"/>
        <v>95.195502172246364</v>
      </c>
      <c r="V119" s="10"/>
    </row>
    <row r="120" spans="3:24">
      <c r="C120" t="s">
        <v>104</v>
      </c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V120" s="10"/>
    </row>
    <row r="121" spans="3:24">
      <c r="C121" t="s">
        <v>105</v>
      </c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V121" s="10"/>
    </row>
    <row r="122" spans="3:24">
      <c r="C122" t="s">
        <v>1</v>
      </c>
      <c r="H122" s="41">
        <f>(H114/$K114)*100</f>
        <v>93.400518516984775</v>
      </c>
      <c r="I122" s="41">
        <f t="shared" ref="I122:T122" si="18">(I114/$K114)*100</f>
        <v>93.087784300346541</v>
      </c>
      <c r="J122" s="41">
        <f t="shared" si="18"/>
        <v>99.184927213988075</v>
      </c>
      <c r="K122" s="41">
        <f t="shared" si="18"/>
        <v>100</v>
      </c>
      <c r="L122" s="41">
        <f t="shared" si="18"/>
        <v>102.26984083809118</v>
      </c>
      <c r="M122" s="41">
        <f t="shared" si="18"/>
        <v>101.24305485587257</v>
      </c>
      <c r="N122" s="41">
        <f t="shared" si="18"/>
        <v>127.94012987143186</v>
      </c>
      <c r="O122" s="41">
        <f t="shared" si="18"/>
        <v>134.07824248295231</v>
      </c>
      <c r="P122" s="41">
        <f t="shared" si="18"/>
        <v>132.96588138338134</v>
      </c>
      <c r="Q122" s="41">
        <f t="shared" si="18"/>
        <v>134.24632395984298</v>
      </c>
      <c r="R122" s="41">
        <f t="shared" si="18"/>
        <v>129.02808701223742</v>
      </c>
      <c r="S122" s="41">
        <f t="shared" si="18"/>
        <v>139.16422148325694</v>
      </c>
      <c r="T122" s="41">
        <f t="shared" si="18"/>
        <v>147.82601645268528</v>
      </c>
      <c r="V122" s="10"/>
    </row>
    <row r="125" spans="3:24">
      <c r="C125" s="40" t="s">
        <v>106</v>
      </c>
      <c r="M125" s="2" t="s">
        <v>107</v>
      </c>
      <c r="N125" t="s">
        <v>108</v>
      </c>
      <c r="O125" t="s">
        <v>109</v>
      </c>
      <c r="P125" t="s">
        <v>110</v>
      </c>
      <c r="Q125" t="s">
        <v>111</v>
      </c>
      <c r="R125" t="s">
        <v>112</v>
      </c>
      <c r="S125" t="s">
        <v>113</v>
      </c>
    </row>
    <row r="126" spans="3:24">
      <c r="C126" t="s">
        <v>0</v>
      </c>
      <c r="M126" s="41">
        <f>SUM(L72:N72)/3</f>
        <v>39</v>
      </c>
      <c r="N126" s="41">
        <f>SUM(M72:O72)/3</f>
        <v>48.333333333333336</v>
      </c>
      <c r="O126" s="41">
        <f>SUM(N72:P72)/3</f>
        <v>53.666666666666664</v>
      </c>
      <c r="P126" s="42">
        <f>(O72+P72+Q45)/3</f>
        <v>50</v>
      </c>
      <c r="Q126" s="41">
        <f>(P72+Q45+R45)/3</f>
        <v>42</v>
      </c>
      <c r="R126" s="41">
        <f>SUM(Q45:S45)/3</f>
        <v>38</v>
      </c>
      <c r="S126" s="41">
        <f>SUM(R45:T45)/3</f>
        <v>50</v>
      </c>
    </row>
    <row r="127" spans="3:24">
      <c r="C127" t="s">
        <v>103</v>
      </c>
      <c r="M127" s="41">
        <f>SUM(L62:N62)/3</f>
        <v>3827.3333333333335</v>
      </c>
      <c r="N127" s="41">
        <f>SUM(M62:O62)/3</f>
        <v>3948</v>
      </c>
      <c r="O127" s="41">
        <f>SUM(N62:P62)/3</f>
        <v>3945</v>
      </c>
      <c r="P127" s="42">
        <f>(O62+P62+Q23)/3</f>
        <v>3908.6666666666665</v>
      </c>
      <c r="Q127" s="41">
        <f>(P62+Q23+R23)/3</f>
        <v>3950.6666666666665</v>
      </c>
      <c r="R127" s="41">
        <f>SUM(Q23:S23)/3</f>
        <v>3926</v>
      </c>
      <c r="S127" s="41">
        <f>SUM(R23:T23)/3</f>
        <v>3836.6666666666665</v>
      </c>
    </row>
    <row r="128" spans="3:24">
      <c r="C128" t="s">
        <v>104</v>
      </c>
      <c r="M128" s="41">
        <f>SUM(L65:N65)/3</f>
        <v>230</v>
      </c>
      <c r="N128" s="41">
        <f>SUM(M65:O65)/3</f>
        <v>230.33333333333334</v>
      </c>
      <c r="O128" s="41">
        <f>SUM(N65:P65)/3</f>
        <v>232.33333333333334</v>
      </c>
      <c r="P128" s="42">
        <f>(O65+P65+Q31)/3</f>
        <v>237.66666666666666</v>
      </c>
      <c r="Q128" s="41">
        <f>(P65+Q31+R31)/3</f>
        <v>258</v>
      </c>
      <c r="R128" s="41">
        <f>SUM(Q31:S31)/3</f>
        <v>265</v>
      </c>
      <c r="S128" s="41">
        <f>SUM(R31:T31)/3</f>
        <v>267.66666666666669</v>
      </c>
    </row>
    <row r="129" spans="3:20">
      <c r="C129" t="s">
        <v>105</v>
      </c>
      <c r="M129" s="41">
        <f>SUM(L86:N86)/3</f>
        <v>8028.666666666667</v>
      </c>
      <c r="N129" s="41">
        <f t="shared" ref="N129:S129" si="19">SUM(M86:O86)/3</f>
        <v>12804.333333333334</v>
      </c>
      <c r="O129" s="41">
        <f t="shared" si="19"/>
        <v>17610.666666666668</v>
      </c>
      <c r="P129" s="41">
        <f t="shared" si="19"/>
        <v>20771</v>
      </c>
      <c r="Q129" s="41">
        <f t="shared" si="19"/>
        <v>22141</v>
      </c>
      <c r="R129" s="41">
        <f t="shared" si="19"/>
        <v>23708</v>
      </c>
      <c r="S129" s="41">
        <f t="shared" si="19"/>
        <v>26164</v>
      </c>
    </row>
    <row r="130" spans="3:20">
      <c r="C130" t="s">
        <v>1</v>
      </c>
      <c r="M130" s="41">
        <f t="shared" ref="M130:S130" si="20">SUM(L114:N114)/3</f>
        <v>330863.29446725757</v>
      </c>
      <c r="N130" s="41">
        <f t="shared" si="20"/>
        <v>362615.10165623756</v>
      </c>
      <c r="O130" s="41">
        <f t="shared" si="20"/>
        <v>394281.48598566349</v>
      </c>
      <c r="P130" s="41">
        <f t="shared" si="20"/>
        <v>400576.45990567066</v>
      </c>
      <c r="Q130" s="41">
        <f t="shared" si="20"/>
        <v>395535.28982202965</v>
      </c>
      <c r="R130" s="41">
        <f t="shared" si="20"/>
        <v>401722.601650531</v>
      </c>
      <c r="S130" s="41">
        <f t="shared" si="20"/>
        <v>415278.13274990738</v>
      </c>
    </row>
    <row r="133" spans="3:20">
      <c r="C133" s="40" t="s">
        <v>114</v>
      </c>
      <c r="M133" s="2" t="s">
        <v>107</v>
      </c>
      <c r="N133" t="s">
        <v>108</v>
      </c>
      <c r="O133" t="s">
        <v>109</v>
      </c>
      <c r="P133" t="s">
        <v>110</v>
      </c>
      <c r="Q133" t="s">
        <v>111</v>
      </c>
      <c r="R133" t="s">
        <v>112</v>
      </c>
      <c r="S133" t="s">
        <v>113</v>
      </c>
    </row>
    <row r="134" spans="3:20">
      <c r="C134" t="s">
        <v>115</v>
      </c>
      <c r="M134" s="41">
        <f>(M126/$M126)*100</f>
        <v>100</v>
      </c>
      <c r="N134" s="41">
        <f t="shared" ref="N134:S134" si="21">(N126/$M126)*100</f>
        <v>123.93162393162393</v>
      </c>
      <c r="O134" s="41">
        <f t="shared" si="21"/>
        <v>137.60683760683762</v>
      </c>
      <c r="P134" s="41">
        <f t="shared" si="21"/>
        <v>128.2051282051282</v>
      </c>
      <c r="Q134" s="41">
        <f t="shared" si="21"/>
        <v>107.69230769230769</v>
      </c>
      <c r="R134" s="41">
        <f t="shared" si="21"/>
        <v>97.435897435897431</v>
      </c>
      <c r="S134" s="41">
        <f t="shared" si="21"/>
        <v>128.2051282051282</v>
      </c>
    </row>
    <row r="135" spans="3:20">
      <c r="C135" t="s">
        <v>103</v>
      </c>
      <c r="M135" s="41">
        <f t="shared" ref="M135:S138" si="22">(M127/$M127)*100</f>
        <v>100</v>
      </c>
      <c r="N135" s="41">
        <f t="shared" si="22"/>
        <v>103.15276084305869</v>
      </c>
      <c r="O135" s="41">
        <f t="shared" si="22"/>
        <v>103.07437728618707</v>
      </c>
      <c r="P135" s="41">
        <f t="shared" si="22"/>
        <v>102.12506531963072</v>
      </c>
      <c r="Q135" s="41">
        <f t="shared" si="22"/>
        <v>103.22243511583346</v>
      </c>
      <c r="R135" s="41">
        <f t="shared" si="22"/>
        <v>102.57794809266679</v>
      </c>
      <c r="S135" s="41">
        <f t="shared" si="22"/>
        <v>100.24385995471172</v>
      </c>
    </row>
    <row r="136" spans="3:20">
      <c r="C136" t="s">
        <v>104</v>
      </c>
      <c r="M136" s="41">
        <f t="shared" si="22"/>
        <v>100</v>
      </c>
      <c r="N136" s="41">
        <f t="shared" si="22"/>
        <v>100.1449275362319</v>
      </c>
      <c r="O136" s="41">
        <f t="shared" si="22"/>
        <v>101.0144927536232</v>
      </c>
      <c r="P136" s="41">
        <f t="shared" si="22"/>
        <v>103.33333333333331</v>
      </c>
      <c r="Q136" s="41">
        <f t="shared" si="22"/>
        <v>112.17391304347825</v>
      </c>
      <c r="R136" s="41">
        <f t="shared" si="22"/>
        <v>115.21739130434783</v>
      </c>
      <c r="S136" s="41">
        <f t="shared" si="22"/>
        <v>116.37681159420291</v>
      </c>
    </row>
    <row r="137" spans="3:20">
      <c r="C137" t="s">
        <v>105</v>
      </c>
      <c r="M137" s="41">
        <f t="shared" si="22"/>
        <v>100</v>
      </c>
      <c r="N137" s="41">
        <f t="shared" si="22"/>
        <v>159.48268703811343</v>
      </c>
      <c r="O137" s="41">
        <f t="shared" si="22"/>
        <v>219.34733870298101</v>
      </c>
      <c r="P137" s="41">
        <f t="shared" si="22"/>
        <v>258.71045420576269</v>
      </c>
      <c r="Q137" s="41">
        <f t="shared" si="22"/>
        <v>275.77430872706134</v>
      </c>
      <c r="R137" s="41">
        <f t="shared" si="22"/>
        <v>295.29187079631322</v>
      </c>
      <c r="S137" s="41">
        <f t="shared" si="22"/>
        <v>325.88225525201364</v>
      </c>
    </row>
    <row r="138" spans="3:20">
      <c r="C138" t="s">
        <v>1</v>
      </c>
      <c r="M138" s="41">
        <f t="shared" si="22"/>
        <v>100</v>
      </c>
      <c r="N138" s="41">
        <f t="shared" si="22"/>
        <v>109.59665448538358</v>
      </c>
      <c r="O138" s="41">
        <f t="shared" si="22"/>
        <v>119.16749079722466</v>
      </c>
      <c r="P138" s="41">
        <f t="shared" si="22"/>
        <v>121.07008139136811</v>
      </c>
      <c r="Q138" s="41">
        <f t="shared" si="22"/>
        <v>119.54644000595603</v>
      </c>
      <c r="R138" s="41">
        <f t="shared" si="22"/>
        <v>121.41649084930022</v>
      </c>
      <c r="S138" s="41">
        <f t="shared" si="22"/>
        <v>125.51350956550533</v>
      </c>
    </row>
    <row r="144" spans="3:20">
      <c r="H144" t="s">
        <v>10</v>
      </c>
      <c r="I144" t="s">
        <v>11</v>
      </c>
      <c r="J144" t="s">
        <v>12</v>
      </c>
      <c r="K144" t="s">
        <v>13</v>
      </c>
      <c r="L144" t="s">
        <v>14</v>
      </c>
      <c r="M144" t="s">
        <v>15</v>
      </c>
      <c r="N144" t="s">
        <v>16</v>
      </c>
      <c r="O144" s="1" t="s">
        <v>17</v>
      </c>
      <c r="P144" s="1" t="s">
        <v>18</v>
      </c>
      <c r="Q144" t="s">
        <v>19</v>
      </c>
      <c r="R144" t="s">
        <v>20</v>
      </c>
      <c r="S144" t="s">
        <v>21</v>
      </c>
      <c r="T144" t="s">
        <v>22</v>
      </c>
    </row>
    <row r="145" spans="2:20">
      <c r="B145" t="s">
        <v>116</v>
      </c>
    </row>
    <row r="146" spans="2:20">
      <c r="C146" t="s">
        <v>117</v>
      </c>
      <c r="H146">
        <v>62</v>
      </c>
    </row>
    <row r="147" spans="2:20">
      <c r="C147" t="s">
        <v>118</v>
      </c>
      <c r="H147">
        <v>50</v>
      </c>
      <c r="I147">
        <v>44</v>
      </c>
    </row>
    <row r="148" spans="2:20">
      <c r="C148" t="s">
        <v>119</v>
      </c>
      <c r="H148">
        <v>50</v>
      </c>
      <c r="I148">
        <v>48</v>
      </c>
      <c r="J148">
        <v>53</v>
      </c>
    </row>
    <row r="149" spans="2:20">
      <c r="C149" t="s">
        <v>120</v>
      </c>
      <c r="H149">
        <v>50</v>
      </c>
      <c r="I149">
        <v>48</v>
      </c>
      <c r="J149">
        <v>58</v>
      </c>
      <c r="K149">
        <v>51</v>
      </c>
    </row>
    <row r="150" spans="2:20">
      <c r="C150" t="s">
        <v>121</v>
      </c>
      <c r="H150">
        <v>50</v>
      </c>
      <c r="I150">
        <v>48</v>
      </c>
      <c r="J150">
        <v>58</v>
      </c>
      <c r="K150">
        <v>56</v>
      </c>
      <c r="L150">
        <v>36</v>
      </c>
    </row>
    <row r="151" spans="2:20">
      <c r="C151" t="s">
        <v>122</v>
      </c>
      <c r="I151">
        <v>48</v>
      </c>
      <c r="J151">
        <v>57</v>
      </c>
      <c r="K151">
        <v>56</v>
      </c>
      <c r="L151">
        <v>37</v>
      </c>
      <c r="M151">
        <v>31</v>
      </c>
    </row>
    <row r="152" spans="2:20">
      <c r="C152" t="s">
        <v>123</v>
      </c>
      <c r="J152">
        <v>57</v>
      </c>
      <c r="K152">
        <v>56</v>
      </c>
      <c r="L152">
        <v>37</v>
      </c>
      <c r="M152">
        <v>33</v>
      </c>
      <c r="N152">
        <v>39</v>
      </c>
    </row>
    <row r="153" spans="2:20">
      <c r="C153" t="s">
        <v>124</v>
      </c>
      <c r="K153">
        <v>56</v>
      </c>
      <c r="L153">
        <v>37</v>
      </c>
      <c r="M153">
        <v>33</v>
      </c>
      <c r="N153">
        <v>41</v>
      </c>
      <c r="O153" s="1">
        <v>49</v>
      </c>
    </row>
    <row r="154" spans="2:20">
      <c r="C154" t="s">
        <v>125</v>
      </c>
      <c r="L154">
        <v>37</v>
      </c>
      <c r="M154">
        <v>33</v>
      </c>
      <c r="N154">
        <v>41</v>
      </c>
      <c r="O154" s="1">
        <v>54</v>
      </c>
      <c r="P154" s="1">
        <v>42</v>
      </c>
    </row>
    <row r="155" spans="2:20">
      <c r="C155" t="s">
        <v>126</v>
      </c>
      <c r="M155">
        <v>33</v>
      </c>
      <c r="N155">
        <v>41</v>
      </c>
      <c r="O155" s="1">
        <v>53</v>
      </c>
      <c r="P155" s="1">
        <v>45</v>
      </c>
      <c r="Q155" s="1">
        <v>33</v>
      </c>
    </row>
    <row r="156" spans="2:20">
      <c r="C156" t="s">
        <v>127</v>
      </c>
      <c r="M156">
        <v>37</v>
      </c>
      <c r="N156">
        <v>45</v>
      </c>
      <c r="O156" s="1">
        <v>60</v>
      </c>
      <c r="P156" s="1">
        <v>52</v>
      </c>
      <c r="Q156" s="1">
        <v>38</v>
      </c>
      <c r="R156" s="1">
        <v>45</v>
      </c>
    </row>
    <row r="157" spans="2:20">
      <c r="C157" t="s">
        <v>128</v>
      </c>
      <c r="N157">
        <v>45</v>
      </c>
      <c r="O157" s="1">
        <v>60</v>
      </c>
      <c r="P157" s="1">
        <v>52</v>
      </c>
      <c r="Q157" s="1">
        <v>38</v>
      </c>
      <c r="R157" s="1">
        <v>45</v>
      </c>
      <c r="S157" s="1">
        <v>45</v>
      </c>
    </row>
    <row r="158" spans="2:20">
      <c r="C158" t="s">
        <v>129</v>
      </c>
      <c r="R158">
        <v>45</v>
      </c>
      <c r="S158">
        <v>43</v>
      </c>
      <c r="T158">
        <v>72</v>
      </c>
    </row>
    <row r="159" spans="2:20">
      <c r="B159" t="s">
        <v>130</v>
      </c>
    </row>
    <row r="160" spans="2:20">
      <c r="C160" t="s">
        <v>117</v>
      </c>
      <c r="H160">
        <v>3</v>
      </c>
    </row>
    <row r="161" spans="2:24">
      <c r="C161" t="s">
        <v>118</v>
      </c>
      <c r="H161">
        <v>3</v>
      </c>
      <c r="I161">
        <v>14</v>
      </c>
    </row>
    <row r="162" spans="2:24">
      <c r="C162" t="s">
        <v>119</v>
      </c>
      <c r="H162">
        <v>3</v>
      </c>
      <c r="I162">
        <v>14</v>
      </c>
      <c r="J162">
        <v>4</v>
      </c>
    </row>
    <row r="163" spans="2:24">
      <c r="C163" t="s">
        <v>120</v>
      </c>
      <c r="H163">
        <v>3</v>
      </c>
      <c r="I163">
        <v>14</v>
      </c>
      <c r="J163">
        <v>6</v>
      </c>
      <c r="K163">
        <v>2</v>
      </c>
    </row>
    <row r="164" spans="2:24">
      <c r="C164" t="s">
        <v>121</v>
      </c>
      <c r="H164">
        <v>3</v>
      </c>
      <c r="I164">
        <v>14</v>
      </c>
      <c r="J164">
        <v>6</v>
      </c>
      <c r="K164">
        <v>2</v>
      </c>
      <c r="L164">
        <v>2</v>
      </c>
    </row>
    <row r="165" spans="2:24">
      <c r="C165" t="s">
        <v>122</v>
      </c>
      <c r="I165">
        <v>14</v>
      </c>
      <c r="J165">
        <v>6</v>
      </c>
      <c r="K165">
        <v>2</v>
      </c>
      <c r="L165">
        <v>2</v>
      </c>
      <c r="M165">
        <v>4</v>
      </c>
    </row>
    <row r="166" spans="2:24">
      <c r="C166" t="s">
        <v>123</v>
      </c>
      <c r="J166">
        <v>6</v>
      </c>
      <c r="K166">
        <v>2</v>
      </c>
      <c r="L166">
        <v>2</v>
      </c>
      <c r="M166">
        <v>4</v>
      </c>
      <c r="N166">
        <v>2</v>
      </c>
    </row>
    <row r="167" spans="2:24">
      <c r="C167" t="s">
        <v>124</v>
      </c>
      <c r="K167">
        <v>2</v>
      </c>
      <c r="L167">
        <v>2</v>
      </c>
      <c r="M167">
        <v>4</v>
      </c>
      <c r="N167">
        <v>4</v>
      </c>
      <c r="O167" s="1">
        <v>7</v>
      </c>
    </row>
    <row r="168" spans="2:24">
      <c r="C168" t="s">
        <v>125</v>
      </c>
      <c r="L168">
        <v>2</v>
      </c>
      <c r="M168">
        <v>4</v>
      </c>
      <c r="N168">
        <v>4</v>
      </c>
      <c r="O168" s="1">
        <v>7</v>
      </c>
      <c r="P168" s="1">
        <v>6</v>
      </c>
    </row>
    <row r="169" spans="2:24">
      <c r="C169" t="s">
        <v>126</v>
      </c>
      <c r="M169">
        <v>4</v>
      </c>
      <c r="N169">
        <v>4</v>
      </c>
      <c r="O169" s="1">
        <v>7</v>
      </c>
      <c r="P169" s="1">
        <v>7</v>
      </c>
      <c r="Q169" s="1">
        <v>3</v>
      </c>
    </row>
    <row r="171" spans="2:24" s="8" customFormat="1">
      <c r="B171" s="8" t="s">
        <v>131</v>
      </c>
      <c r="H171" s="8">
        <f>H150+H164</f>
        <v>53</v>
      </c>
      <c r="I171" s="8">
        <f>I151+I165</f>
        <v>62</v>
      </c>
      <c r="J171" s="8">
        <f>J152+J166</f>
        <v>63</v>
      </c>
      <c r="K171" s="8">
        <f>K153+K167</f>
        <v>58</v>
      </c>
      <c r="L171" s="8">
        <f>L154+L168</f>
        <v>39</v>
      </c>
      <c r="M171" s="8">
        <f>M156</f>
        <v>37</v>
      </c>
      <c r="N171" s="8">
        <f>N157</f>
        <v>45</v>
      </c>
      <c r="O171" s="8">
        <f>O157</f>
        <v>60</v>
      </c>
      <c r="P171" s="8">
        <f>P157</f>
        <v>52</v>
      </c>
      <c r="Q171" s="8">
        <f>Q157</f>
        <v>38</v>
      </c>
      <c r="R171" s="8">
        <f>R158</f>
        <v>45</v>
      </c>
      <c r="S171" s="8">
        <f>S158</f>
        <v>43</v>
      </c>
      <c r="T171" s="8">
        <f>T158</f>
        <v>72</v>
      </c>
      <c r="V171" s="8">
        <f>SUM(K171:O171)/5</f>
        <v>47.8</v>
      </c>
      <c r="W171" s="8">
        <f>SUM(P171:T171)/5</f>
        <v>50</v>
      </c>
      <c r="X171" s="5">
        <f>((W171/V171)^0.2)-1</f>
        <v>9.0400901974301284E-3</v>
      </c>
    </row>
    <row r="173" spans="2:24">
      <c r="B173" t="s">
        <v>132</v>
      </c>
    </row>
    <row r="174" spans="2:24">
      <c r="C174" s="43" t="s">
        <v>119</v>
      </c>
      <c r="D174" s="43"/>
      <c r="E174" s="43"/>
      <c r="F174" s="43"/>
      <c r="G174" s="43"/>
      <c r="H174" s="44">
        <v>4290</v>
      </c>
      <c r="I174" s="44">
        <v>3710</v>
      </c>
      <c r="J174" s="44">
        <v>3712</v>
      </c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3"/>
    </row>
    <row r="175" spans="2:24">
      <c r="C175" t="s">
        <v>120</v>
      </c>
      <c r="D175" s="43"/>
      <c r="E175" s="43"/>
      <c r="F175" s="43"/>
      <c r="G175" s="43"/>
      <c r="H175" s="44">
        <v>4290</v>
      </c>
      <c r="I175" s="44">
        <v>3710</v>
      </c>
      <c r="J175" s="44">
        <v>3713</v>
      </c>
      <c r="K175" s="44">
        <v>3913</v>
      </c>
      <c r="L175" s="44"/>
      <c r="M175" s="44"/>
      <c r="N175" s="44"/>
      <c r="O175" s="44"/>
      <c r="P175" s="44"/>
      <c r="Q175" s="44"/>
      <c r="R175" s="44"/>
      <c r="S175" s="44"/>
      <c r="T175" s="44"/>
      <c r="U175" s="43"/>
    </row>
    <row r="176" spans="2:24">
      <c r="C176" t="s">
        <v>121</v>
      </c>
      <c r="H176" s="44">
        <v>4290</v>
      </c>
      <c r="I176" s="44">
        <v>3710</v>
      </c>
      <c r="J176" s="44">
        <v>3713</v>
      </c>
      <c r="K176" s="44">
        <v>3913</v>
      </c>
      <c r="L176" s="44">
        <v>3713</v>
      </c>
      <c r="M176" s="44"/>
      <c r="N176" s="44"/>
      <c r="O176" s="44"/>
      <c r="P176" s="44"/>
      <c r="Q176" s="44"/>
      <c r="R176" s="44"/>
      <c r="S176" s="44"/>
      <c r="T176" s="44"/>
    </row>
    <row r="177" spans="2:24">
      <c r="C177" t="s">
        <v>122</v>
      </c>
      <c r="D177" s="43"/>
      <c r="E177" s="43"/>
      <c r="F177" s="43"/>
      <c r="G177" s="43"/>
      <c r="H177" s="44"/>
      <c r="I177" s="44">
        <v>3710</v>
      </c>
      <c r="J177" s="44">
        <v>3713</v>
      </c>
      <c r="K177" s="44">
        <v>3913</v>
      </c>
      <c r="L177" s="44">
        <v>3714</v>
      </c>
      <c r="M177" s="44">
        <v>3902</v>
      </c>
      <c r="N177" s="44"/>
      <c r="O177" s="44"/>
      <c r="P177" s="44"/>
      <c r="Q177" s="44"/>
      <c r="R177" s="44"/>
      <c r="S177" s="44"/>
      <c r="T177" s="44"/>
      <c r="U177" s="43"/>
    </row>
    <row r="178" spans="2:24">
      <c r="C178" t="s">
        <v>123</v>
      </c>
      <c r="D178" s="43"/>
      <c r="E178" s="43"/>
      <c r="F178" s="43"/>
      <c r="G178" s="43"/>
      <c r="H178" s="44"/>
      <c r="I178" s="44"/>
      <c r="J178" s="44">
        <v>3713</v>
      </c>
      <c r="K178" s="44">
        <v>3913</v>
      </c>
      <c r="L178" s="44">
        <v>3714</v>
      </c>
      <c r="M178" s="44">
        <v>3901</v>
      </c>
      <c r="N178" s="44">
        <v>4153</v>
      </c>
      <c r="O178" s="44"/>
      <c r="P178" s="44"/>
      <c r="Q178" s="44"/>
      <c r="R178" s="44"/>
      <c r="S178" s="44"/>
      <c r="T178" s="44"/>
      <c r="U178" s="43"/>
    </row>
    <row r="179" spans="2:24">
      <c r="C179" t="s">
        <v>124</v>
      </c>
      <c r="H179" s="44"/>
      <c r="I179" s="44"/>
      <c r="J179" s="44"/>
      <c r="K179" s="44">
        <v>3913</v>
      </c>
      <c r="L179" s="44">
        <v>3714</v>
      </c>
      <c r="M179" s="44">
        <v>3901</v>
      </c>
      <c r="N179" s="44">
        <v>4153</v>
      </c>
      <c r="O179" s="44">
        <v>3936</v>
      </c>
      <c r="P179" s="44"/>
      <c r="Q179" s="44"/>
      <c r="R179" s="44"/>
      <c r="S179" s="44"/>
      <c r="T179" s="44"/>
    </row>
    <row r="180" spans="2:24">
      <c r="C180" t="s">
        <v>125</v>
      </c>
      <c r="D180" s="43"/>
      <c r="E180" s="43"/>
      <c r="F180" s="43"/>
      <c r="G180" s="43"/>
      <c r="H180" s="44"/>
      <c r="I180" s="44"/>
      <c r="J180" s="44"/>
      <c r="K180" s="44"/>
      <c r="L180" s="44">
        <v>3714</v>
      </c>
      <c r="M180" s="44">
        <v>3901</v>
      </c>
      <c r="N180" s="44">
        <v>4153</v>
      </c>
      <c r="O180" s="44">
        <v>3935</v>
      </c>
      <c r="P180" s="44">
        <v>3877</v>
      </c>
      <c r="Q180" s="44"/>
      <c r="R180" s="44"/>
      <c r="S180" s="44"/>
      <c r="T180" s="44"/>
      <c r="U180" s="43"/>
    </row>
    <row r="181" spans="2:24">
      <c r="C181" t="s">
        <v>126</v>
      </c>
      <c r="D181" s="43"/>
      <c r="E181" s="43"/>
      <c r="F181" s="43"/>
      <c r="G181" s="43"/>
      <c r="H181" s="44"/>
      <c r="I181" s="44"/>
      <c r="J181" s="44"/>
      <c r="K181" s="44"/>
      <c r="L181" s="44"/>
      <c r="M181" s="44">
        <v>3901</v>
      </c>
      <c r="N181" s="44">
        <v>4153</v>
      </c>
      <c r="O181" s="44">
        <v>3935</v>
      </c>
      <c r="P181" s="44">
        <v>3877</v>
      </c>
      <c r="Q181" s="44">
        <v>4044</v>
      </c>
      <c r="R181" s="44"/>
      <c r="S181" s="44"/>
      <c r="T181" s="44"/>
      <c r="U181" s="43"/>
    </row>
    <row r="182" spans="2:24">
      <c r="C182" t="s">
        <v>133</v>
      </c>
      <c r="H182" s="44"/>
      <c r="I182" s="44"/>
      <c r="J182" s="44"/>
      <c r="K182" s="44"/>
      <c r="L182" s="44"/>
      <c r="M182" s="44">
        <v>3901</v>
      </c>
      <c r="N182" s="44">
        <v>4153</v>
      </c>
      <c r="O182" s="44">
        <v>3935</v>
      </c>
      <c r="P182" s="44">
        <v>3877</v>
      </c>
      <c r="Q182" s="44">
        <v>4045</v>
      </c>
      <c r="R182" s="44">
        <v>4071</v>
      </c>
      <c r="S182" s="44"/>
      <c r="T182" s="44"/>
    </row>
    <row r="183" spans="2:24">
      <c r="C183" t="s">
        <v>128</v>
      </c>
      <c r="H183" s="44"/>
      <c r="I183" s="44"/>
      <c r="J183" s="44"/>
      <c r="K183" s="44"/>
      <c r="L183" s="44"/>
      <c r="M183" s="44"/>
      <c r="N183" s="44">
        <v>4153</v>
      </c>
      <c r="O183" s="44">
        <v>3935</v>
      </c>
      <c r="P183" s="44">
        <v>3877</v>
      </c>
      <c r="Q183" s="44">
        <v>4045</v>
      </c>
      <c r="R183" s="44">
        <v>3914</v>
      </c>
      <c r="S183" s="44">
        <v>3265</v>
      </c>
      <c r="T183" s="44"/>
    </row>
    <row r="184" spans="2:24"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>
        <v>4020</v>
      </c>
      <c r="S184" s="44">
        <v>3765</v>
      </c>
      <c r="T184" s="44">
        <v>3725</v>
      </c>
    </row>
    <row r="185" spans="2:24">
      <c r="B185" s="8" t="s">
        <v>134</v>
      </c>
      <c r="H185" s="45">
        <f>H176</f>
        <v>4290</v>
      </c>
      <c r="I185" s="45">
        <f>I177</f>
        <v>3710</v>
      </c>
      <c r="J185" s="45">
        <f>J178</f>
        <v>3713</v>
      </c>
      <c r="K185" s="45">
        <f>K179</f>
        <v>3913</v>
      </c>
      <c r="L185" s="45">
        <f>L180</f>
        <v>3714</v>
      </c>
      <c r="M185" s="45">
        <f>M182</f>
        <v>3901</v>
      </c>
      <c r="N185" s="45">
        <f>N183</f>
        <v>4153</v>
      </c>
      <c r="O185" s="45">
        <f>O183</f>
        <v>3935</v>
      </c>
      <c r="P185" s="45">
        <f>P183</f>
        <v>3877</v>
      </c>
      <c r="Q185" s="45">
        <f>Q183</f>
        <v>4045</v>
      </c>
      <c r="R185" s="45">
        <f>R184</f>
        <v>4020</v>
      </c>
      <c r="S185" s="45">
        <f>S184</f>
        <v>3765</v>
      </c>
      <c r="T185" s="45">
        <f>T184</f>
        <v>3725</v>
      </c>
      <c r="V185" s="8">
        <f>SUM(K185:O185)/5</f>
        <v>3923.2</v>
      </c>
      <c r="W185" s="8">
        <f>SUM(P185:T185)/5</f>
        <v>3886.4</v>
      </c>
      <c r="X185" s="5">
        <f>((W185/V185)^0.2)-1</f>
        <v>-1.883098352076229E-3</v>
      </c>
    </row>
    <row r="186" spans="2:24"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</row>
    <row r="187" spans="2:24">
      <c r="B187" t="s">
        <v>135</v>
      </c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</row>
    <row r="188" spans="2:24">
      <c r="C188" s="43" t="s">
        <v>119</v>
      </c>
      <c r="H188" s="44">
        <v>206</v>
      </c>
      <c r="I188" s="44">
        <v>106</v>
      </c>
      <c r="J188" s="44">
        <v>99</v>
      </c>
      <c r="K188" s="44"/>
      <c r="L188" s="44"/>
      <c r="M188" s="44"/>
      <c r="N188" s="44"/>
      <c r="O188" s="44"/>
      <c r="P188" s="44"/>
      <c r="Q188" s="44"/>
      <c r="R188" s="44"/>
      <c r="S188" s="44"/>
      <c r="T188" s="44"/>
    </row>
    <row r="189" spans="2:24">
      <c r="C189" t="s">
        <v>120</v>
      </c>
      <c r="H189" s="44">
        <v>204</v>
      </c>
      <c r="I189" s="44">
        <v>106</v>
      </c>
      <c r="J189" s="44">
        <v>101</v>
      </c>
      <c r="K189" s="44">
        <v>131</v>
      </c>
      <c r="L189" s="44"/>
      <c r="M189" s="44"/>
      <c r="N189" s="44"/>
      <c r="O189" s="44"/>
      <c r="P189" s="44"/>
      <c r="Q189" s="44"/>
      <c r="R189" s="44"/>
      <c r="S189" s="44"/>
      <c r="T189" s="44"/>
    </row>
    <row r="190" spans="2:24">
      <c r="C190" t="s">
        <v>121</v>
      </c>
      <c r="H190" s="44">
        <v>204</v>
      </c>
      <c r="I190" s="44">
        <v>106</v>
      </c>
      <c r="J190" s="44">
        <v>101</v>
      </c>
      <c r="K190" s="44">
        <v>136</v>
      </c>
      <c r="L190" s="44">
        <v>132</v>
      </c>
      <c r="M190" s="44"/>
      <c r="N190" s="44"/>
      <c r="O190" s="44"/>
      <c r="P190" s="44"/>
      <c r="Q190" s="44"/>
      <c r="R190" s="44"/>
      <c r="S190" s="44"/>
      <c r="T190" s="44"/>
    </row>
    <row r="191" spans="2:24">
      <c r="C191" t="s">
        <v>122</v>
      </c>
      <c r="H191" s="44"/>
      <c r="I191" s="44">
        <v>106</v>
      </c>
      <c r="J191" s="44">
        <v>101</v>
      </c>
      <c r="K191" s="44">
        <v>137</v>
      </c>
      <c r="L191" s="44">
        <v>142</v>
      </c>
      <c r="M191" s="44">
        <v>253</v>
      </c>
      <c r="N191" s="44"/>
      <c r="O191" s="44"/>
      <c r="P191" s="44"/>
      <c r="Q191" s="44"/>
      <c r="R191" s="44"/>
      <c r="S191" s="44"/>
      <c r="T191" s="44"/>
    </row>
    <row r="192" spans="2:24">
      <c r="C192" t="s">
        <v>123</v>
      </c>
      <c r="H192" s="44"/>
      <c r="I192" s="44"/>
      <c r="J192" s="44">
        <v>101</v>
      </c>
      <c r="K192" s="44">
        <v>137</v>
      </c>
      <c r="L192" s="44">
        <v>142</v>
      </c>
      <c r="M192" s="44">
        <v>175</v>
      </c>
      <c r="N192" s="44">
        <v>170</v>
      </c>
      <c r="O192" s="44"/>
      <c r="P192" s="44"/>
      <c r="Q192" s="44"/>
      <c r="R192" s="44"/>
      <c r="S192" s="44"/>
      <c r="T192" s="44"/>
    </row>
    <row r="193" spans="2:24">
      <c r="C193" t="s">
        <v>124</v>
      </c>
      <c r="H193" s="44"/>
      <c r="I193" s="44"/>
      <c r="J193" s="44"/>
      <c r="K193" s="44">
        <v>137</v>
      </c>
      <c r="L193" s="44">
        <v>142</v>
      </c>
      <c r="M193" s="44">
        <v>175</v>
      </c>
      <c r="N193" s="44">
        <v>173</v>
      </c>
      <c r="O193" s="44">
        <v>163</v>
      </c>
      <c r="P193" s="44"/>
      <c r="Q193" s="44"/>
      <c r="R193" s="44"/>
      <c r="S193" s="44"/>
      <c r="T193" s="44"/>
    </row>
    <row r="194" spans="2:24">
      <c r="C194" t="s">
        <v>125</v>
      </c>
      <c r="H194" s="44"/>
      <c r="I194" s="44"/>
      <c r="J194" s="44"/>
      <c r="K194" s="44"/>
      <c r="L194" s="44">
        <v>142</v>
      </c>
      <c r="M194" s="44">
        <v>175</v>
      </c>
      <c r="N194" s="44">
        <v>173</v>
      </c>
      <c r="O194" s="44">
        <v>164</v>
      </c>
      <c r="P194" s="44">
        <v>153</v>
      </c>
      <c r="Q194" s="44"/>
      <c r="R194" s="44"/>
      <c r="S194" s="44"/>
      <c r="T194" s="44"/>
    </row>
    <row r="195" spans="2:24">
      <c r="C195" t="s">
        <v>126</v>
      </c>
      <c r="H195" s="44"/>
      <c r="I195" s="44"/>
      <c r="J195" s="44"/>
      <c r="K195" s="44"/>
      <c r="L195" s="44"/>
      <c r="M195" s="44">
        <v>175</v>
      </c>
      <c r="N195" s="44">
        <v>172</v>
      </c>
      <c r="O195" s="44">
        <v>164</v>
      </c>
      <c r="P195" s="44">
        <v>154</v>
      </c>
      <c r="Q195" s="44">
        <v>218</v>
      </c>
      <c r="R195" s="44"/>
      <c r="S195" s="44"/>
      <c r="T195" s="44"/>
    </row>
    <row r="196" spans="2:24">
      <c r="C196" t="s">
        <v>133</v>
      </c>
      <c r="H196" s="44"/>
      <c r="I196" s="44"/>
      <c r="J196" s="44"/>
      <c r="K196" s="44"/>
      <c r="L196" s="44"/>
      <c r="M196" s="44">
        <v>176</v>
      </c>
      <c r="N196" s="44">
        <v>168</v>
      </c>
      <c r="O196" s="44">
        <v>164</v>
      </c>
      <c r="P196" s="44">
        <v>156</v>
      </c>
      <c r="Q196" s="44">
        <v>223</v>
      </c>
      <c r="R196" s="44">
        <v>183</v>
      </c>
      <c r="S196" s="44"/>
      <c r="T196" s="44"/>
    </row>
    <row r="197" spans="2:24">
      <c r="C197" t="s">
        <v>128</v>
      </c>
      <c r="H197" s="44"/>
      <c r="I197" s="44"/>
      <c r="J197" s="44"/>
      <c r="K197" s="44"/>
      <c r="L197" s="44"/>
      <c r="M197" s="44"/>
      <c r="N197" s="44">
        <v>168</v>
      </c>
      <c r="O197" s="44">
        <v>164</v>
      </c>
      <c r="P197" s="44">
        <v>156</v>
      </c>
      <c r="Q197" s="44">
        <v>223</v>
      </c>
      <c r="R197" s="44">
        <v>186</v>
      </c>
      <c r="S197" s="44">
        <v>179</v>
      </c>
      <c r="T197" s="44"/>
    </row>
    <row r="198" spans="2:24">
      <c r="C198" t="s">
        <v>129</v>
      </c>
      <c r="S198">
        <v>178</v>
      </c>
      <c r="T198">
        <v>200</v>
      </c>
    </row>
    <row r="200" spans="2:24">
      <c r="B200" s="8" t="s">
        <v>136</v>
      </c>
      <c r="C200" s="8"/>
      <c r="D200" s="8"/>
      <c r="E200" s="8"/>
      <c r="F200" s="8"/>
      <c r="G200" s="8"/>
      <c r="H200" s="8">
        <f>H190</f>
        <v>204</v>
      </c>
      <c r="I200" s="8">
        <f>I191</f>
        <v>106</v>
      </c>
      <c r="J200" s="8">
        <f>J192</f>
        <v>101</v>
      </c>
      <c r="K200" s="8">
        <f>K193</f>
        <v>137</v>
      </c>
      <c r="L200" s="8">
        <f>L194</f>
        <v>142</v>
      </c>
      <c r="M200" s="8">
        <f>M196</f>
        <v>176</v>
      </c>
      <c r="N200" s="8">
        <f>N197</f>
        <v>168</v>
      </c>
      <c r="O200" s="8">
        <f>O197</f>
        <v>164</v>
      </c>
      <c r="P200" s="8">
        <f>P197</f>
        <v>156</v>
      </c>
      <c r="Q200" s="8">
        <f>Q197</f>
        <v>223</v>
      </c>
      <c r="R200" s="8">
        <f>R197</f>
        <v>186</v>
      </c>
      <c r="S200" s="8">
        <f>S198</f>
        <v>178</v>
      </c>
      <c r="T200" s="8">
        <f>T198</f>
        <v>200</v>
      </c>
      <c r="V200" s="8">
        <f>SUM(K200:O200)/5</f>
        <v>157.4</v>
      </c>
      <c r="W200" s="8">
        <f>SUM(P200:T200)/5</f>
        <v>188.6</v>
      </c>
      <c r="X200" s="5">
        <f>((W200/V200)^0.2)-1</f>
        <v>3.6829611666559625E-2</v>
      </c>
    </row>
  </sheetData>
  <mergeCells count="1">
    <mergeCell ref="X14:X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D1</vt:lpstr>
      <vt:lpstr>Original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Savidge</dc:creator>
  <cp:lastModifiedBy>Thomas Savidge</cp:lastModifiedBy>
  <dcterms:created xsi:type="dcterms:W3CDTF">2016-04-18T15:34:34Z</dcterms:created>
  <dcterms:modified xsi:type="dcterms:W3CDTF">2016-04-18T15:53:49Z</dcterms:modified>
</cp:coreProperties>
</file>